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kclt-my.sharepoint.com/personal/a_jucyte_lkc_lt/Documents/Dokumentai/Austės/STATISTIKA/Ataskaitos/Mėnesio/2025/Gruodis/"/>
    </mc:Choice>
  </mc:AlternateContent>
  <xr:revisionPtr revIDLastSave="19" documentId="13_ncr:1_{2EF51212-2818-4187-953A-7DB061417C5B}" xr6:coauthVersionLast="47" xr6:coauthVersionMax="47" xr10:uidLastSave="{1CC746A4-3F67-41F3-8A82-3E463AA2D174}"/>
  <bookViews>
    <workbookView xWindow="-108" yWindow="-108" windowWidth="23256" windowHeight="13896" tabRatio="801" xr2:uid="{00000000-000D-0000-FFFF-FFFF00000000}"/>
  </bookViews>
  <sheets>
    <sheet name="Suvestinė" sheetId="15" r:id="rId1"/>
    <sheet name="2025" sheetId="1" r:id="rId2"/>
    <sheet name="Sausis" sheetId="2" r:id="rId3"/>
    <sheet name="Vasaris" sheetId="3" r:id="rId4"/>
    <sheet name="Kovas" sheetId="4" r:id="rId5"/>
    <sheet name="Balandis" sheetId="5" r:id="rId6"/>
    <sheet name="Gegužė" sheetId="6" r:id="rId7"/>
    <sheet name="Birželis" sheetId="7" r:id="rId8"/>
    <sheet name="Liepa" sheetId="8" r:id="rId9"/>
    <sheet name="Rugpjūtis" sheetId="9" r:id="rId10"/>
    <sheet name="Rugsėjis" sheetId="10" r:id="rId11"/>
    <sheet name="Spalis" sheetId="11" r:id="rId12"/>
    <sheet name="Lapkritis" sheetId="12" r:id="rId13"/>
    <sheet name="Gruodis" sheetId="14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5" l="1"/>
  <c r="F15" i="15"/>
  <c r="E15" i="15"/>
  <c r="D15" i="15"/>
  <c r="C15" i="15"/>
  <c r="A99" i="14"/>
  <c r="F392" i="1"/>
  <c r="E392" i="1"/>
  <c r="F402" i="1"/>
  <c r="F398" i="1"/>
  <c r="E396" i="1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100" i="14"/>
  <c r="A101" i="14"/>
  <c r="F102" i="14"/>
  <c r="F407" i="1" s="1"/>
  <c r="E102" i="14"/>
  <c r="E407" i="1" s="1"/>
  <c r="F91" i="12"/>
  <c r="F406" i="1" s="1"/>
  <c r="E91" i="12"/>
  <c r="E406" i="1" s="1"/>
  <c r="F102" i="11"/>
  <c r="F405" i="1" s="1"/>
  <c r="E102" i="11"/>
  <c r="E405" i="1" s="1"/>
  <c r="F87" i="10"/>
  <c r="F404" i="1" s="1"/>
  <c r="E87" i="10"/>
  <c r="E404" i="1" s="1"/>
  <c r="F109" i="9"/>
  <c r="F403" i="1" s="1"/>
  <c r="E109" i="9"/>
  <c r="E403" i="1" s="1"/>
  <c r="F97" i="8"/>
  <c r="E97" i="8"/>
  <c r="E402" i="1" s="1"/>
  <c r="F117" i="7"/>
  <c r="F401" i="1" s="1"/>
  <c r="E117" i="7"/>
  <c r="E401" i="1" s="1"/>
  <c r="F93" i="6"/>
  <c r="F400" i="1" s="1"/>
  <c r="E93" i="6"/>
  <c r="E400" i="1" s="1"/>
  <c r="F83" i="5"/>
  <c r="F399" i="1" s="1"/>
  <c r="E83" i="5"/>
  <c r="E399" i="1" s="1"/>
  <c r="F98" i="4"/>
  <c r="E98" i="4"/>
  <c r="E398" i="1" s="1"/>
  <c r="F79" i="3"/>
  <c r="F397" i="1" s="1"/>
  <c r="E79" i="3"/>
  <c r="E397" i="1" s="1"/>
  <c r="F69" i="2"/>
  <c r="F396" i="1" s="1"/>
  <c r="E69" i="2"/>
  <c r="F408" i="1" l="1"/>
  <c r="E408" i="1"/>
  <c r="A90" i="12"/>
  <c r="A89" i="12"/>
  <c r="A88" i="12"/>
  <c r="A87" i="12"/>
  <c r="A86" i="12"/>
  <c r="A85" i="12"/>
  <c r="A84" i="12"/>
  <c r="A83" i="12"/>
  <c r="A82" i="12"/>
  <c r="A81" i="12"/>
  <c r="A75" i="12"/>
  <c r="A80" i="12"/>
  <c r="A79" i="12"/>
  <c r="A78" i="12"/>
  <c r="A77" i="12"/>
  <c r="A76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91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90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71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3" i="1"/>
  <c r="A224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<sst xmlns="http://schemas.openxmlformats.org/spreadsheetml/2006/main" count="6188" uniqueCount="1222">
  <si>
    <t>2025 m. Lietuvos kino teatruose rodytų filmų topas
2025 Lithuanian theatrical film TOP</t>
  </si>
  <si>
    <t>Eil. Nr.</t>
  </si>
  <si>
    <t>Filmo pavadinimas</t>
  </si>
  <si>
    <t>Filmo pavadinimas orginalo kalba</t>
  </si>
  <si>
    <t>Kilmės šalis</t>
  </si>
  <si>
    <t>Pajamos</t>
  </si>
  <si>
    <t>Žiūrovų skaičius</t>
  </si>
  <si>
    <t>Kopijų skaičius</t>
  </si>
  <si>
    <t>Premjeros data</t>
  </si>
  <si>
    <t>Platintojas</t>
  </si>
  <si>
    <t>Mėnuo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</si>
  <si>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</si>
  <si>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</si>
  <si>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</si>
  <si>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</si>
  <si>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</si>
  <si>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</si>
  <si>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</si>
  <si>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</si>
  <si>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</si>
  <si>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</si>
  <si>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</si>
  <si>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</si>
  <si>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2025 m. sausio mėnesį Lietuvos kino teatruose rodytų filmų topas
2025 January Lithuanian theatrical film TOP</t>
  </si>
  <si>
    <t>2025 m. vasario mėnesį Lietuvos kino teatruose rodytų filmų topas
2025 February Lithuanian theatrical film TOP</t>
  </si>
  <si>
    <t>2025 m. kovo mėnesį Lietuvos kino teatruose rodytų filmų topas
2025 March Lithuanian theatrical film TOP</t>
  </si>
  <si>
    <t>2025 m. balandžio mėnesį Lietuvos kino teatruose rodytų filmų topas
2025 April Lithuanian theatrical film TOP</t>
  </si>
  <si>
    <t>2025 m. gegužės mėnesį Lietuvos kino teatruose rodytų filmų topas
2025 May Lithuanian theatrical film TOP</t>
  </si>
  <si>
    <t>2025 m. birželio mėnesį Lietuvos kino teatruose rodytų filmų topas
2025 June Lithuanian theatrical film TOP</t>
  </si>
  <si>
    <t>2025 m. liepos mėnesį Lietuvos kino teatruose rodytų filmų topas
2025 July Lithuanian theatrical film TOP</t>
  </si>
  <si>
    <t>2025 m. rugpjūčio mėnesį Lietuvos kino teatruose rodytų filmų topas
2025 August Lithuanian theatrical film TOP</t>
  </si>
  <si>
    <t>2025 m. rugsėjo mėnesį Lietuvos kino teatruose rodytų filmų topas
2025 September Lithuanian theatrical film TOP</t>
  </si>
  <si>
    <t>2025 m. spalio mėnesį Lietuvos kino teatruose rodytų filmų topas
2025 October Lithuanian theatrical film TOP</t>
  </si>
  <si>
    <t>2025 m. lapkričio mėnesį Lietuvos kino teatruose rodytų filmų topas
2025 November Lithuanian theatrical film TOP</t>
  </si>
  <si>
    <t>Pietinia Kronikas</t>
  </si>
  <si>
    <t>LT</t>
  </si>
  <si>
    <t>ACME Film</t>
  </si>
  <si>
    <t>Minecraft filmas</t>
  </si>
  <si>
    <t>A Minecraft Movie</t>
  </si>
  <si>
    <t>US</t>
  </si>
  <si>
    <t>ACME Film / WB</t>
  </si>
  <si>
    <t>Įsikūnijimas. Ugnis ir pelenai</t>
  </si>
  <si>
    <t>Avatar: Fire and Ash</t>
  </si>
  <si>
    <t>Theatrical Film Distribution / WDSMPI</t>
  </si>
  <si>
    <t>Zootropolis 2</t>
  </si>
  <si>
    <t>Zootopia 2</t>
  </si>
  <si>
    <t>F1</t>
  </si>
  <si>
    <t>Lilo ir Stičas</t>
  </si>
  <si>
    <t>Lilo &amp; Stitch</t>
  </si>
  <si>
    <t>Reemigrantai 2</t>
  </si>
  <si>
    <t>–</t>
  </si>
  <si>
    <t>Vabalo filmai</t>
  </si>
  <si>
    <t>Ežiukas Sonic 3</t>
  </si>
  <si>
    <t>Sonic the Hedgehog 3</t>
  </si>
  <si>
    <t>US, JP</t>
  </si>
  <si>
    <t>Dukine Film Distribution / Paramount Pictures</t>
  </si>
  <si>
    <t>Legendinės legendos. FELICITÀ</t>
  </si>
  <si>
    <t>MB Aistis Mickevičius</t>
  </si>
  <si>
    <t>Blogiukai 2</t>
  </si>
  <si>
    <t>The Bad Guys</t>
  </si>
  <si>
    <t>Dukine Film Distribution / Universal Pictures</t>
  </si>
  <si>
    <t>Išvarymas 4: Paskutinės apeigos</t>
  </si>
  <si>
    <t>The Conjuring 4: Last Rites</t>
  </si>
  <si>
    <t>Kaip prisijaukinti slibiną</t>
  </si>
  <si>
    <t>How To Train Your Dragon</t>
  </si>
  <si>
    <t>Gera mergaitė</t>
  </si>
  <si>
    <t>Babygirl</t>
  </si>
  <si>
    <t>Europos kinas</t>
  </si>
  <si>
    <t>Meškiukas Padingtonas: Nuotykiai Peru</t>
  </si>
  <si>
    <t>Paddington in Peru</t>
  </si>
  <si>
    <t>UK, US, JP, FR</t>
  </si>
  <si>
    <t>ACME Film / SONY</t>
  </si>
  <si>
    <t>Potvynis</t>
  </si>
  <si>
    <t>Flow</t>
  </si>
  <si>
    <t>LV, BE, FR</t>
  </si>
  <si>
    <t>Spermagedonas</t>
  </si>
  <si>
    <t>Spermaggedon</t>
  </si>
  <si>
    <t>NO</t>
  </si>
  <si>
    <t>Penkios naktys pas Fredį 2</t>
  </si>
  <si>
    <t>Five Nights at Freddy's 2</t>
  </si>
  <si>
    <t>Mūšis po mūšio</t>
  </si>
  <si>
    <t>One Battle After Another</t>
  </si>
  <si>
    <t>Materialistai</t>
  </si>
  <si>
    <t>Materialists</t>
  </si>
  <si>
    <t>Juros periodo pasaulis. Atgimimas</t>
  </si>
  <si>
    <t>Jurassic World Rebirth</t>
  </si>
  <si>
    <t>Laimingos žvaigždės</t>
  </si>
  <si>
    <t>Dublis LT</t>
  </si>
  <si>
    <t>Neįmanoma misija. Galutinis atpildas</t>
  </si>
  <si>
    <t>Mission: Impossible - The Final Reckoning</t>
  </si>
  <si>
    <t>Vajana 2</t>
  </si>
  <si>
    <t>Moana 2</t>
  </si>
  <si>
    <t>US, CA</t>
  </si>
  <si>
    <t>Bridžita Džouns. Pakvaišusi dėl vaikino</t>
  </si>
  <si>
    <t>Bridget Jones: Mad About the Boy</t>
  </si>
  <si>
    <t>US, UK, FR</t>
  </si>
  <si>
    <t>Nosferatu</t>
  </si>
  <si>
    <t>US, UK, HU</t>
  </si>
  <si>
    <t>Konklava</t>
  </si>
  <si>
    <t>Conclave</t>
  </si>
  <si>
    <t>UK, US</t>
  </si>
  <si>
    <t>Apgaulės meistrai 3</t>
  </si>
  <si>
    <t>Now You See Me Now You Don’t</t>
  </si>
  <si>
    <t>Smurfų filmas</t>
  </si>
  <si>
    <t>Smurfs</t>
  </si>
  <si>
    <t>28 metai po</t>
  </si>
  <si>
    <t>28 Years Later</t>
  </si>
  <si>
    <t>UK</t>
  </si>
  <si>
    <t>Akiplėša</t>
  </si>
  <si>
    <t>Augintinių ekspresas</t>
  </si>
  <si>
    <t>Pets on a Train</t>
  </si>
  <si>
    <t>FR, US</t>
  </si>
  <si>
    <t>Adastra Cinema</t>
  </si>
  <si>
    <t>Išnykimo valanda</t>
  </si>
  <si>
    <t>Weapons</t>
  </si>
  <si>
    <t>Elio</t>
  </si>
  <si>
    <t>Fantastiškas ketvertas. Pirmieji žingsniai</t>
  </si>
  <si>
    <t>The Fanstastic 4. First Steps</t>
  </si>
  <si>
    <t>Mufasa. Liūtas karalius</t>
  </si>
  <si>
    <t>Mufasa: The Lion King</t>
  </si>
  <si>
    <t>Kempiniukas plačiakelnis. Kelnių paieškos</t>
  </si>
  <si>
    <t>SpongeBob Movie: Search for SquarePants</t>
  </si>
  <si>
    <t>Thunderbolts*</t>
  </si>
  <si>
    <t>Piktoji. Antra dalis</t>
  </si>
  <si>
    <t>Wicked: For Good</t>
  </si>
  <si>
    <t>Didžiosios lenktynės po Europą</t>
  </si>
  <si>
    <t>Grand Prix of Europe</t>
  </si>
  <si>
    <t>DE</t>
  </si>
  <si>
    <t>Juodas telefonas 2</t>
  </si>
  <si>
    <t>The Black Phone 2</t>
  </si>
  <si>
    <t>Galutinis tikslas. Kraujo linija</t>
  </si>
  <si>
    <t>Final Destination. Bloodlines</t>
  </si>
  <si>
    <t>Nuogas ginklas</t>
  </si>
  <si>
    <t>The Naked Gun</t>
  </si>
  <si>
    <t>Balerina</t>
  </si>
  <si>
    <t>Ballerina</t>
  </si>
  <si>
    <t>Mikis 17</t>
  </si>
  <si>
    <t>Mickey 17</t>
  </si>
  <si>
    <t>Supermenas</t>
  </si>
  <si>
    <t>Superman: Legacy</t>
  </si>
  <si>
    <t>Jei ne tu</t>
  </si>
  <si>
    <t>Regretting You</t>
  </si>
  <si>
    <t>US, DE</t>
  </si>
  <si>
    <t>Theatrical Film Distribution</t>
  </si>
  <si>
    <t>Kapitonas Amerika. Drąsus naujas pasaulis</t>
  </si>
  <si>
    <t>Captain America: Brave New World</t>
  </si>
  <si>
    <t>Partenopė</t>
  </si>
  <si>
    <t>Parthenope</t>
  </si>
  <si>
    <t>IT</t>
  </si>
  <si>
    <t>A-One Films</t>
  </si>
  <si>
    <t>Kaip peliukai Kalėdas griovė</t>
  </si>
  <si>
    <t>A Mouse Hunt for Christmas</t>
  </si>
  <si>
    <t>Monstrų vakarėlis</t>
  </si>
  <si>
    <t>Night of the Zoopocalypse</t>
  </si>
  <si>
    <t>CA, FR, BE</t>
  </si>
  <si>
    <t>Garsų pasaulio įrašai</t>
  </si>
  <si>
    <t>Niurnbergas</t>
  </si>
  <si>
    <t>Nuremberg</t>
  </si>
  <si>
    <t>US, HU</t>
  </si>
  <si>
    <t>Grobuonis. Pavojaus zona</t>
  </si>
  <si>
    <t>Predator: Badlands</t>
  </si>
  <si>
    <t>Marija Kalas</t>
  </si>
  <si>
    <t>Maria</t>
  </si>
  <si>
    <t>CL, IT, DE, US</t>
  </si>
  <si>
    <t>Demon Slayer: Kimetsu no Yaiba begalybės pilis</t>
  </si>
  <si>
    <t>Demon Slayer: Kimetsu no Yaiba Infinity Castle</t>
  </si>
  <si>
    <t>JP, US</t>
  </si>
  <si>
    <t>Užburtas miškas</t>
  </si>
  <si>
    <t>Angelo dans la forêt mystérieuse</t>
  </si>
  <si>
    <t>FR</t>
  </si>
  <si>
    <t>Tronas: Arėjas</t>
  </si>
  <si>
    <t>Tron: Ares</t>
  </si>
  <si>
    <t>Šuo, kuris keliavo traukiniu 2</t>
  </si>
  <si>
    <t>Lampo, The Travelling Dog 2</t>
  </si>
  <si>
    <t>PL</t>
  </si>
  <si>
    <t>Mirtinas pasivaikščiojimas</t>
  </si>
  <si>
    <t>Long Walk</t>
  </si>
  <si>
    <t>Slaptažodis: Kalėdos</t>
  </si>
  <si>
    <t>Mission Santa: Yoyo to the Rescue</t>
  </si>
  <si>
    <t xml:space="preserve">IN, US, DE, </t>
  </si>
  <si>
    <t>Iki aušros</t>
  </si>
  <si>
    <t>Until Dawn</t>
  </si>
  <si>
    <t>Nusidėjėliai</t>
  </si>
  <si>
    <t>Sinners</t>
  </si>
  <si>
    <t>Darbininkas</t>
  </si>
  <si>
    <t>Working Man</t>
  </si>
  <si>
    <t>Aktyvistas</t>
  </si>
  <si>
    <t>Naratyvas</t>
  </si>
  <si>
    <t>Bugonija</t>
  </si>
  <si>
    <t>Bugonia</t>
  </si>
  <si>
    <t>US, UK, KR, IE, CA</t>
  </si>
  <si>
    <t>Dogmeno nuotykiai</t>
  </si>
  <si>
    <t>Dog Man</t>
  </si>
  <si>
    <t>US, UK</t>
  </si>
  <si>
    <t>Sniego karalienė</t>
  </si>
  <si>
    <t>North</t>
  </si>
  <si>
    <t>Gabės lėlių namai. Filmas</t>
  </si>
  <si>
    <t>Gabby's Dollhouse: The Movie</t>
  </si>
  <si>
    <t>Irena</t>
  </si>
  <si>
    <t>LT, EE, BG</t>
  </si>
  <si>
    <t>Svajonių kedai</t>
  </si>
  <si>
    <t>Sneaks</t>
  </si>
  <si>
    <t>US, IN, UK</t>
  </si>
  <si>
    <t>Flykas</t>
  </si>
  <si>
    <t>Fleak</t>
  </si>
  <si>
    <t>FI</t>
  </si>
  <si>
    <t>Tokie smulkūs dalykai</t>
  </si>
  <si>
    <t>Small Things Like These</t>
  </si>
  <si>
    <t>IE, US, BE</t>
  </si>
  <si>
    <t>Chainsaw man filmas: Reze arka</t>
  </si>
  <si>
    <t>Chainsaw Man – The Movie: Reze Arc</t>
  </si>
  <si>
    <t>JP</t>
  </si>
  <si>
    <t>Panda vardu Mėnulis</t>
  </si>
  <si>
    <t>Moon the Panda</t>
  </si>
  <si>
    <t>Diletantas</t>
  </si>
  <si>
    <t>The Amateur</t>
  </si>
  <si>
    <t>Agentas Hitpigas</t>
  </si>
  <si>
    <t>Hitpig</t>
  </si>
  <si>
    <t>Žinau, ką padarei aną vasarą</t>
  </si>
  <si>
    <t>I Know What You Did Last Summer</t>
  </si>
  <si>
    <t>Dieviškas bardakas</t>
  </si>
  <si>
    <t>Good Fortune</t>
  </si>
  <si>
    <t>Emilija Perez</t>
  </si>
  <si>
    <t>Emilia Pérez</t>
  </si>
  <si>
    <t>Vagišius</t>
  </si>
  <si>
    <t>Roofman</t>
  </si>
  <si>
    <t>Anakonda</t>
  </si>
  <si>
    <t>Anaconda</t>
  </si>
  <si>
    <t>Atvira santuoka</t>
  </si>
  <si>
    <t>Splitsville</t>
  </si>
  <si>
    <t>Finikiečių schema</t>
  </si>
  <si>
    <t>The Phoenician Scheme</t>
  </si>
  <si>
    <t>Miškų bastūnai</t>
  </si>
  <si>
    <t>Woodwalkers</t>
  </si>
  <si>
    <t>BIX – beveik Nirvana</t>
  </si>
  <si>
    <t>Cinema Ads</t>
  </si>
  <si>
    <t>Didelė drąsi graži kelionė</t>
  </si>
  <si>
    <t>Big Bold Beautiful Journey</t>
  </si>
  <si>
    <t>US, IE</t>
  </si>
  <si>
    <t>Grąžink ją atgal</t>
  </si>
  <si>
    <t>Bring Her Back</t>
  </si>
  <si>
    <t>AU</t>
  </si>
  <si>
    <t>Ketvirtas aukštas</t>
  </si>
  <si>
    <t>The Home</t>
  </si>
  <si>
    <t>Smėlis tavo plaukuose</t>
  </si>
  <si>
    <t>Keistesnis penktadienis</t>
  </si>
  <si>
    <t>Freakier Friday</t>
  </si>
  <si>
    <t>Sąskaitininas 2</t>
  </si>
  <si>
    <t>Accountant 2</t>
  </si>
  <si>
    <t>Beždžionė</t>
  </si>
  <si>
    <t>Monkey</t>
  </si>
  <si>
    <t>Piktoji</t>
  </si>
  <si>
    <t>Wicked</t>
  </si>
  <si>
    <t>Paslapties kaina</t>
  </si>
  <si>
    <t>Urbs TV</t>
  </si>
  <si>
    <t>Velnio ritualas</t>
  </si>
  <si>
    <t>The Ritual</t>
  </si>
  <si>
    <t>Gyvenimas pagal Čaką</t>
  </si>
  <si>
    <t>The Life of Chuck</t>
  </si>
  <si>
    <t>Siena</t>
  </si>
  <si>
    <t>Baltic Productions</t>
  </si>
  <si>
    <t>Pasiutusios pamergės</t>
  </si>
  <si>
    <t>Bride Hard</t>
  </si>
  <si>
    <t>Beprotiškos melodijos. Pliuškis ir Porkis gelbėja pasaulį</t>
  </si>
  <si>
    <t>The Day The Earth Blew Up: A Looney Tunes Movie</t>
  </si>
  <si>
    <t>Klounas kukurūzų lauke</t>
  </si>
  <si>
    <t>Clown in a Cornfield</t>
  </si>
  <si>
    <t>Bėgantis žmogus</t>
  </si>
  <si>
    <t>The Running Man</t>
  </si>
  <si>
    <t>Super elfai</t>
  </si>
  <si>
    <t>Super Elfkins</t>
  </si>
  <si>
    <t>Mirk, mano meile</t>
  </si>
  <si>
    <t>Die My Love</t>
  </si>
  <si>
    <t>Katytė Moksi</t>
  </si>
  <si>
    <t>Miss Moxy</t>
  </si>
  <si>
    <t>BE, NL</t>
  </si>
  <si>
    <t>Svečias</t>
  </si>
  <si>
    <t>LT, NO, SE</t>
  </si>
  <si>
    <t>Gladiatorius 2</t>
  </si>
  <si>
    <t>Gladiator 2</t>
  </si>
  <si>
    <t>Karatė vaikis: Legendos</t>
  </si>
  <si>
    <t>Karate Kid: Legends</t>
  </si>
  <si>
    <t>Mergaitė vardu Gluosnė</t>
  </si>
  <si>
    <t>Girl Named Willow</t>
  </si>
  <si>
    <t>Bob Dylan: Visiškai nežinomas</t>
  </si>
  <si>
    <t>A Complete Unknown</t>
  </si>
  <si>
    <t>Snieguolė</t>
  </si>
  <si>
    <t>Snow White</t>
  </si>
  <si>
    <t>Būtybė</t>
  </si>
  <si>
    <t>Presence</t>
  </si>
  <si>
    <t>Ragautojos</t>
  </si>
  <si>
    <t>Le assaggiatrici</t>
  </si>
  <si>
    <t>Estinfilm</t>
  </si>
  <si>
    <t>Brutalistas</t>
  </si>
  <si>
    <t>The Brutalist</t>
  </si>
  <si>
    <t>Momo ir laiko paslaptis</t>
  </si>
  <si>
    <t>Momo</t>
  </si>
  <si>
    <t>Narsioji Kajara</t>
  </si>
  <si>
    <t>Kayara</t>
  </si>
  <si>
    <t>PE, ES</t>
  </si>
  <si>
    <t>Karalių karalius</t>
  </si>
  <si>
    <t>The King of Kings</t>
  </si>
  <si>
    <t>KR</t>
  </si>
  <si>
    <t>Mudu</t>
  </si>
  <si>
    <t>Together</t>
  </si>
  <si>
    <t>US, AU</t>
  </si>
  <si>
    <t>Niekas 2</t>
  </si>
  <si>
    <t>Nobody 2</t>
  </si>
  <si>
    <t>Drakula</t>
  </si>
  <si>
    <t>Dracula. A Love Tale</t>
  </si>
  <si>
    <t>Mažasis čempionas</t>
  </si>
  <si>
    <t>Runt</t>
  </si>
  <si>
    <t>Išpuikusi princesė</t>
  </si>
  <si>
    <t>Proud Princess</t>
  </si>
  <si>
    <t>CZ</t>
  </si>
  <si>
    <t>Bembis. Istorija apie gyvenimą miške</t>
  </si>
  <si>
    <t>Bambi, a Tale of Life in the Woods</t>
  </si>
  <si>
    <t>Best Film</t>
  </si>
  <si>
    <t>Magiškų gyvūnų mokykla</t>
  </si>
  <si>
    <t>Die Schule der magischen Tiere 3</t>
  </si>
  <si>
    <t>Šventė</t>
  </si>
  <si>
    <t>Lietuvos nacionalinis kultūros centras</t>
  </si>
  <si>
    <t>Rouzų šeimos karas</t>
  </si>
  <si>
    <t>The Roses</t>
  </si>
  <si>
    <t>Better Man: Robbie Williams istorija</t>
  </si>
  <si>
    <t>Better Man</t>
  </si>
  <si>
    <t>US, UK, CN, CA, FR, AU</t>
  </si>
  <si>
    <t>Heidi ir mažasis lūšiukas</t>
  </si>
  <si>
    <t>Heidi - Die Legende vom Luchs</t>
  </si>
  <si>
    <t>Vagių irštva 2</t>
  </si>
  <si>
    <t>Den Of Thieves 2: Pantera</t>
  </si>
  <si>
    <t>Už gretimų durų</t>
  </si>
  <si>
    <t>The Room Next Door</t>
  </si>
  <si>
    <t>Duokis, tuokis, žudyk</t>
  </si>
  <si>
    <t>F*** Marry Kill</t>
  </si>
  <si>
    <t>Šelbio girios demonai</t>
  </si>
  <si>
    <t>Shelby Oaks</t>
  </si>
  <si>
    <t>US, BE</t>
  </si>
  <si>
    <t>Palydovė</t>
  </si>
  <si>
    <t>Companion</t>
  </si>
  <si>
    <t>Gyvenk drąsiai</t>
  </si>
  <si>
    <t>Living large</t>
  </si>
  <si>
    <t>CZ, SK, FR</t>
  </si>
  <si>
    <t>Geras berniukas</t>
  </si>
  <si>
    <t>Good Boy</t>
  </si>
  <si>
    <t>Nepažįstamieji: antra dalis</t>
  </si>
  <si>
    <t>The Strangers: Chapter 2</t>
  </si>
  <si>
    <t>US, ES</t>
  </si>
  <si>
    <t>Spąstuose</t>
  </si>
  <si>
    <t>Locked</t>
  </si>
  <si>
    <t>Tikras skausmas</t>
  </si>
  <si>
    <t>A Real Pain</t>
  </si>
  <si>
    <t>Prigautas</t>
  </si>
  <si>
    <t>Caught Stealing</t>
  </si>
  <si>
    <t>Tattoo vaikinai. Tiesiai į širdį</t>
  </si>
  <si>
    <t>Marked Men</t>
  </si>
  <si>
    <t>Novokainas</t>
  </si>
  <si>
    <t>Novocaine</t>
  </si>
  <si>
    <t>M3gan 2.0</t>
  </si>
  <si>
    <t>Žaidimų draugas</t>
  </si>
  <si>
    <t>Playdate</t>
  </si>
  <si>
    <t>Eli ir jos monstrų komanda</t>
  </si>
  <si>
    <t>Elli and Her Monster Team</t>
  </si>
  <si>
    <t>Rugsėjo penktoji</t>
  </si>
  <si>
    <t>September 5</t>
  </si>
  <si>
    <t>Triuškinanti mašina</t>
  </si>
  <si>
    <t>Smashing Machine</t>
  </si>
  <si>
    <t>Anonimas</t>
  </si>
  <si>
    <t>Relay</t>
  </si>
  <si>
    <t>Exit 8</t>
  </si>
  <si>
    <t>8-ban deguchi</t>
  </si>
  <si>
    <t>Verti meilės</t>
  </si>
  <si>
    <t>Elskling</t>
  </si>
  <si>
    <t>Uždraustos svajos</t>
  </si>
  <si>
    <t>Dreams</t>
  </si>
  <si>
    <t>MX, US</t>
  </si>
  <si>
    <t>BFF. Turbo nuotykių maratonas</t>
  </si>
  <si>
    <t>Art shot</t>
  </si>
  <si>
    <t>Sent Egziuperi</t>
  </si>
  <si>
    <t>Saint-Exupéry</t>
  </si>
  <si>
    <t>FR, BE</t>
  </si>
  <si>
    <t>Dauntono abatija: Didysis finalas</t>
  </si>
  <si>
    <t>Downton Abbey: The Grand Finale</t>
  </si>
  <si>
    <t>Aukščio įkaitai</t>
  </si>
  <si>
    <t>Flight Risk</t>
  </si>
  <si>
    <t>Lošėjos širdis</t>
  </si>
  <si>
    <t>On Swift Horses</t>
  </si>
  <si>
    <t>Įsikūnijimas. Vandens kelias</t>
  </si>
  <si>
    <t>Avatar: The Way of Water</t>
  </si>
  <si>
    <t>Meilė pagal Kafką</t>
  </si>
  <si>
    <t>Die Herrlichkeit des Lebens</t>
  </si>
  <si>
    <t>AT, DE</t>
  </si>
  <si>
    <t>Vulgar</t>
  </si>
  <si>
    <t>LV</t>
  </si>
  <si>
    <t>Santiago Rivero Presenta</t>
  </si>
  <si>
    <t>Drop</t>
  </si>
  <si>
    <t>Operacija „Black Bag“</t>
  </si>
  <si>
    <t>Black Bag</t>
  </si>
  <si>
    <t>Paskutinis oro gurkšnis</t>
  </si>
  <si>
    <t>Last Breath</t>
  </si>
  <si>
    <t>Pavojingi gyviai</t>
  </si>
  <si>
    <t>Dangerous Animals</t>
  </si>
  <si>
    <t>Prarastose žemėse</t>
  </si>
  <si>
    <t>In the Lost Lands</t>
  </si>
  <si>
    <t>US, DE, CA</t>
  </si>
  <si>
    <t>Sacrum ir profanum Pievėnuose</t>
  </si>
  <si>
    <t>LT, LV</t>
  </si>
  <si>
    <t>Monoklis</t>
  </si>
  <si>
    <t>Tyli naktis. Siaubo naktis</t>
  </si>
  <si>
    <t>Silent Night, Deadly Night</t>
  </si>
  <si>
    <t>Sugrįžimas</t>
  </si>
  <si>
    <t>Return</t>
  </si>
  <si>
    <t>UK, IT</t>
  </si>
  <si>
    <t>Keturi meilės laiškai</t>
  </si>
  <si>
    <t>Four Letters of Love</t>
  </si>
  <si>
    <t>UK, IE</t>
  </si>
  <si>
    <t>Paskutinė šou mergina</t>
  </si>
  <si>
    <t>The Last Showgirl</t>
  </si>
  <si>
    <t>Pokalbininkė ir profesorius</t>
  </si>
  <si>
    <t>Kapitonas Kardadantis ir Grelio grafienė</t>
  </si>
  <si>
    <t>Captain Sabertooth and the Countess of Grel</t>
  </si>
  <si>
    <t>Lovos trikampis</t>
  </si>
  <si>
    <t>Threesome</t>
  </si>
  <si>
    <t>Laimikis</t>
  </si>
  <si>
    <t>Keeper</t>
  </si>
  <si>
    <t>Legenda apie Očį</t>
  </si>
  <si>
    <t>The Legend of Ochi</t>
  </si>
  <si>
    <t>Kaip Džeinė Ostin sugriovė mano gyvenimą</t>
  </si>
  <si>
    <t>Jane Austen a gâché ma vie</t>
  </si>
  <si>
    <t>Mėlyna mėlyniausia</t>
  </si>
  <si>
    <t>O Último Azul</t>
  </si>
  <si>
    <t>BR</t>
  </si>
  <si>
    <t>Balkonetės</t>
  </si>
  <si>
    <t>Les femmes au balcon</t>
  </si>
  <si>
    <t>Skyrybų vakarėlis</t>
  </si>
  <si>
    <t>Volveréis</t>
  </si>
  <si>
    <t>ES</t>
  </si>
  <si>
    <t>Larsas yra LOL</t>
  </si>
  <si>
    <t>Lars er LOL</t>
  </si>
  <si>
    <t>Skalvijos kino centras</t>
  </si>
  <si>
    <t>Žmogus vilkas</t>
  </si>
  <si>
    <t>Wolf Man</t>
  </si>
  <si>
    <t>Povas</t>
  </si>
  <si>
    <t>Phau</t>
  </si>
  <si>
    <t>Bernardo užduotis Marse</t>
  </si>
  <si>
    <t>Bernard: Mission Mars</t>
  </si>
  <si>
    <t>CH</t>
  </si>
  <si>
    <t>Unlimited Media OÜ</t>
  </si>
  <si>
    <t>Tėvas Motina Sesuo Brolis</t>
  </si>
  <si>
    <t>Father Mother Sister Brother</t>
  </si>
  <si>
    <t>Springsteen. Išvaduok mane iš nežinios</t>
  </si>
  <si>
    <t>Springsteen: Deliver Me from Nowhere</t>
  </si>
  <si>
    <t>Seksas</t>
  </si>
  <si>
    <t>Sex</t>
  </si>
  <si>
    <t>Gardutė</t>
  </si>
  <si>
    <t>Aistrų virtuvė</t>
  </si>
  <si>
    <t>La Cocina</t>
  </si>
  <si>
    <t>US, MX</t>
  </si>
  <si>
    <t>Svajonės</t>
  </si>
  <si>
    <t>Drømmer</t>
  </si>
  <si>
    <t>Motelis Destino</t>
  </si>
  <si>
    <t>Motel Destino</t>
  </si>
  <si>
    <t>Jei galėčiau, tau įspirčiau</t>
  </si>
  <si>
    <t>If I Had Legs I’d Kick You</t>
  </si>
  <si>
    <t>Nepageidaujama viešnia</t>
  </si>
  <si>
    <t>Anniversary</t>
  </si>
  <si>
    <t>Banglentininkas</t>
  </si>
  <si>
    <t>The Surfer</t>
  </si>
  <si>
    <t>AU, US, IE, UK</t>
  </si>
  <si>
    <t>Laimės išmintis</t>
  </si>
  <si>
    <t>Wisdom of Happiness</t>
  </si>
  <si>
    <t>Barbora. Laikas nuotykiams</t>
  </si>
  <si>
    <t>Basia. Radzę sobie!</t>
  </si>
  <si>
    <t>LT, PL</t>
  </si>
  <si>
    <t>Orwell: 2+2=5</t>
  </si>
  <si>
    <t>Fanfaros</t>
  </si>
  <si>
    <t>En Fanfare</t>
  </si>
  <si>
    <t>Angelo kiaušinis (4K restauracija)</t>
  </si>
  <si>
    <t>Tenshi no Tamago (4K restoration)</t>
  </si>
  <si>
    <t>Super Čarlis</t>
  </si>
  <si>
    <t>Super-Charlie</t>
  </si>
  <si>
    <t>SE</t>
  </si>
  <si>
    <t>Šuo kuris keliavo traukiniu</t>
  </si>
  <si>
    <t>Lampo The Travelling Dog</t>
  </si>
  <si>
    <t>Pabaiga</t>
  </si>
  <si>
    <t>The End</t>
  </si>
  <si>
    <t>DK</t>
  </si>
  <si>
    <t>Ozi. Miško balsas</t>
  </si>
  <si>
    <t>Ozi: Voice Of The Forest</t>
  </si>
  <si>
    <t>UK, FR, JAV, CN</t>
  </si>
  <si>
    <t>10 katino gyvenimų</t>
  </si>
  <si>
    <t>10 Lives</t>
  </si>
  <si>
    <t>UK, FR,US, CN</t>
  </si>
  <si>
    <t>Johatsu</t>
  </si>
  <si>
    <t>Modi: Trys dienos ant beprotybės sparno</t>
  </si>
  <si>
    <t>Modi: Three Days on the Wing of Madness</t>
  </si>
  <si>
    <t>Maksimalus greitis</t>
  </si>
  <si>
    <t>Faster</t>
  </si>
  <si>
    <t>Naktinis seansas</t>
  </si>
  <si>
    <t>Film Jam</t>
  </si>
  <si>
    <t>Pats brangiausias krovinys</t>
  </si>
  <si>
    <t>The Most Precious of Cargoes</t>
  </si>
  <si>
    <t>Eretikas</t>
  </si>
  <si>
    <t>Heretic</t>
  </si>
  <si>
    <t>Meilė protuose</t>
  </si>
  <si>
    <t>Follomente</t>
  </si>
  <si>
    <t>Akis už akį</t>
  </si>
  <si>
    <t>Eye for an Eye</t>
  </si>
  <si>
    <t>Meilė</t>
  </si>
  <si>
    <t>Love</t>
  </si>
  <si>
    <t>Mylimiausias mano pyragas</t>
  </si>
  <si>
    <t>Keyke mahboobe man</t>
  </si>
  <si>
    <t>Juodoji arbata</t>
  </si>
  <si>
    <t>Black tea</t>
  </si>
  <si>
    <t xml:space="preserve">IR, FR, SE, DE </t>
  </si>
  <si>
    <t>Taip toliau</t>
  </si>
  <si>
    <t>Mirties gniaužtuose</t>
  </si>
  <si>
    <t>Cleaner</t>
  </si>
  <si>
    <t>FR, LU, MR, TW</t>
  </si>
  <si>
    <t>Broliai lokiai. Ateities nuotykis</t>
  </si>
  <si>
    <t>Boonie Bears: Future Reborn</t>
  </si>
  <si>
    <t>Sunkus amžius</t>
  </si>
  <si>
    <t>Il ragazzo dai pantaloni rosa</t>
  </si>
  <si>
    <t>CN</t>
  </si>
  <si>
    <t>Kauno kino centras "Romuva"</t>
  </si>
  <si>
    <t>Atleisk, mažytė</t>
  </si>
  <si>
    <t>Sorry, Baby</t>
  </si>
  <si>
    <t>Apverstas bokštas</t>
  </si>
  <si>
    <t>Tagurpidi torn</t>
  </si>
  <si>
    <t>Sing Singo kalėjimas</t>
  </si>
  <si>
    <t>Sing Sing</t>
  </si>
  <si>
    <t>LV, EE</t>
  </si>
  <si>
    <t>Medžiotojai</t>
  </si>
  <si>
    <t>Afterburn</t>
  </si>
  <si>
    <t>Bobas ir Bobis. Morkaėdžio pėdsakais</t>
  </si>
  <si>
    <t>Bob a Bobek ve filmu: Na stope Mrkvojeda</t>
  </si>
  <si>
    <t>Trys draugės</t>
  </si>
  <si>
    <t>Trois Amies</t>
  </si>
  <si>
    <t>Šis tas ypatingo</t>
  </si>
  <si>
    <t>Un p'tit truc en plus</t>
  </si>
  <si>
    <t>Užsispyrusi Pelenė</t>
  </si>
  <si>
    <t>Askepote</t>
  </si>
  <si>
    <t>Grožio kaina</t>
  </si>
  <si>
    <t>Shell</t>
  </si>
  <si>
    <t>Meilės melodija</t>
  </si>
  <si>
    <t>Song Sung Blue</t>
  </si>
  <si>
    <t>Žvaigždės pranašauja</t>
  </si>
  <si>
    <t>Wishing on a Star</t>
  </si>
  <si>
    <t>Plastikiniai pistoletai</t>
  </si>
  <si>
    <t>Les pistolets en plastique</t>
  </si>
  <si>
    <t>IT, SK, CZ, AT, HR</t>
  </si>
  <si>
    <t>Apsaugoti bet kokia kaina</t>
  </si>
  <si>
    <t>She Rides Shotgun</t>
  </si>
  <si>
    <t>Rytoj būsiu drąsus</t>
  </si>
  <si>
    <t>Ab morgen bin ich mutig</t>
  </si>
  <si>
    <t>Vasaros knyga</t>
  </si>
  <si>
    <t>The Summer Book</t>
  </si>
  <si>
    <t>Deimantai</t>
  </si>
  <si>
    <t>Diamanti</t>
  </si>
  <si>
    <t>Džiunė ir Džonas</t>
  </si>
  <si>
    <t>June and John</t>
  </si>
  <si>
    <t>Senio kelionės</t>
  </si>
  <si>
    <t>Čia</t>
  </si>
  <si>
    <t>Here</t>
  </si>
  <si>
    <t>Baltoji paukštė</t>
  </si>
  <si>
    <t>White Bird a Wonder Story</t>
  </si>
  <si>
    <t>Paskutinė Froido sesija</t>
  </si>
  <si>
    <t>Freud's Last Session</t>
  </si>
  <si>
    <t>Mano ypatingas sūnus</t>
  </si>
  <si>
    <t>Unbreakable boy</t>
  </si>
  <si>
    <t>Vermiljas</t>
  </si>
  <si>
    <t>Vermiglio</t>
  </si>
  <si>
    <t>Kai ateina ruduo</t>
  </si>
  <si>
    <t>When Fall Is Coming</t>
  </si>
  <si>
    <t>Garfildas</t>
  </si>
  <si>
    <t>The Garfield Movie</t>
  </si>
  <si>
    <t>Ledo griūtis</t>
  </si>
  <si>
    <t>Ice Fall</t>
  </si>
  <si>
    <t>Kodas raudonas</t>
  </si>
  <si>
    <t>Red One</t>
  </si>
  <si>
    <t>US, BG</t>
  </si>
  <si>
    <t>Pont Neuf meilužiai</t>
  </si>
  <si>
    <t>Les Amants du Pont-Neuf</t>
  </si>
  <si>
    <t>Opus</t>
  </si>
  <si>
    <t>Madam Clicquot</t>
  </si>
  <si>
    <t>Widow Clicquot</t>
  </si>
  <si>
    <t>Malonė</t>
  </si>
  <si>
    <t>La Grazia</t>
  </si>
  <si>
    <t>Laisvėje</t>
  </si>
  <si>
    <t>Fuori</t>
  </si>
  <si>
    <t>Niki</t>
  </si>
  <si>
    <t>Visa, kas tu esi</t>
  </si>
  <si>
    <t>Alle die Du bist</t>
  </si>
  <si>
    <t>Drugelio Širdis</t>
  </si>
  <si>
    <t>Vienaragio mirtis</t>
  </si>
  <si>
    <t>Death of a Unicorn</t>
  </si>
  <si>
    <t>Katinas vaiduoklis Andzu</t>
  </si>
  <si>
    <t>Ghost Cat Anzu</t>
  </si>
  <si>
    <t>Dieviškoji Sara Bernar</t>
  </si>
  <si>
    <t>The Divine Sarah Bernhardt</t>
  </si>
  <si>
    <t>JP, FR</t>
  </si>
  <si>
    <t>13 dienų, 13 naktų</t>
  </si>
  <si>
    <t>13 jours, 13 nuits</t>
  </si>
  <si>
    <t>Šventosios figos sėkla</t>
  </si>
  <si>
    <t>Dane-ye anjir-e ma'abed</t>
  </si>
  <si>
    <t>Spirk arba mirk</t>
  </si>
  <si>
    <t>Fight or Flight</t>
  </si>
  <si>
    <t>IR</t>
  </si>
  <si>
    <t>Suleimano istorija</t>
  </si>
  <si>
    <t>L´Histoire de Souleymane</t>
  </si>
  <si>
    <t>Žokėjus</t>
  </si>
  <si>
    <t>El Jockey</t>
  </si>
  <si>
    <t>Viškis piškis ir švilpiko paslaptis</t>
  </si>
  <si>
    <t>Chickenhare and the Secret of the Groundhog</t>
  </si>
  <si>
    <t>AR</t>
  </si>
  <si>
    <t>Paukštis</t>
  </si>
  <si>
    <t>Bird</t>
  </si>
  <si>
    <t>BE, FR, NL</t>
  </si>
  <si>
    <t>Substancija</t>
  </si>
  <si>
    <t>The Substance</t>
  </si>
  <si>
    <t>UK, US, FR, DE</t>
  </si>
  <si>
    <t>Rugsėja sako</t>
  </si>
  <si>
    <t>September Says</t>
  </si>
  <si>
    <t>4 dienos iki Kalėdų</t>
  </si>
  <si>
    <t>SuperKlaus</t>
  </si>
  <si>
    <t>IE</t>
  </si>
  <si>
    <t>Tylioji brolija</t>
  </si>
  <si>
    <t>The Order</t>
  </si>
  <si>
    <t>ES, UK, CA</t>
  </si>
  <si>
    <t>Travolta</t>
  </si>
  <si>
    <t>Suzume</t>
  </si>
  <si>
    <t>Praėję gyvenimai</t>
  </si>
  <si>
    <t>Past lives</t>
  </si>
  <si>
    <t>Paslapčių traukinys</t>
  </si>
  <si>
    <t>A Mystery on the Cattle Hill Express</t>
  </si>
  <si>
    <t>US, KR</t>
  </si>
  <si>
    <t>Armandas</t>
  </si>
  <si>
    <t>Armand</t>
  </si>
  <si>
    <t>Gauja</t>
  </si>
  <si>
    <t>Smecka</t>
  </si>
  <si>
    <t>Lincesa. Miško princesė</t>
  </si>
  <si>
    <t>Lincessa. The Silences Of The Forest</t>
  </si>
  <si>
    <t>CZ, SK, LV</t>
  </si>
  <si>
    <t>Stebuklingoji boružėlė ir juodasis katinas</t>
  </si>
  <si>
    <t>Ladybug &amp; Cat Noir: The Awakening</t>
  </si>
  <si>
    <t>ES, FR</t>
  </si>
  <si>
    <t>Žaisti Gyvenimą</t>
  </si>
  <si>
    <t>Taip įsivaizduojame šviesą</t>
  </si>
  <si>
    <t>All We Imagine as Light</t>
  </si>
  <si>
    <t>Laukinės širdys</t>
  </si>
  <si>
    <t>Ukjent Landskap</t>
  </si>
  <si>
    <t>FR, IN, NL, LU</t>
  </si>
  <si>
    <t>Chimera</t>
  </si>
  <si>
    <t>La Chimera</t>
  </si>
  <si>
    <t>Kristis</t>
  </si>
  <si>
    <t>Christy</t>
  </si>
  <si>
    <t>Bjaurioji sesuo</t>
  </si>
  <si>
    <t>Den stygge stesøsteren</t>
  </si>
  <si>
    <t>IE, UK</t>
  </si>
  <si>
    <t>Mūsų tėtis</t>
  </si>
  <si>
    <t>Goodrich</t>
  </si>
  <si>
    <t>NO, DK, RO, PL, SE</t>
  </si>
  <si>
    <t>Urvas</t>
  </si>
  <si>
    <t>Il buco</t>
  </si>
  <si>
    <t>Niekuo neypatingas žmogus</t>
  </si>
  <si>
    <t>One Dimensional Man</t>
  </si>
  <si>
    <t>IT, FR, DE</t>
  </si>
  <si>
    <t>Baltasis lokys – princas</t>
  </si>
  <si>
    <t>Kvitebjørn</t>
  </si>
  <si>
    <t>EE</t>
  </si>
  <si>
    <t>Laiškai Sofijai</t>
  </si>
  <si>
    <t>Afrika Pandastika</t>
  </si>
  <si>
    <t>Panda Bear in Africa</t>
  </si>
  <si>
    <t>LT, UK</t>
  </si>
  <si>
    <t>Meilės laivas</t>
  </si>
  <si>
    <t>La petite vadrouille</t>
  </si>
  <si>
    <t>DK, NL, FR, DE, EE, CN</t>
  </si>
  <si>
    <t>Vištienos Lindai!</t>
  </si>
  <si>
    <t>Linda veut du poulet!</t>
  </si>
  <si>
    <t>Ema ir juodasis jaguaras</t>
  </si>
  <si>
    <t>Le Dernier Jaguar</t>
  </si>
  <si>
    <t>FR, IT</t>
  </si>
  <si>
    <t>Nutrūktgalviai: Don Kichoto pėdsakais</t>
  </si>
  <si>
    <t>Giants of La Mancha</t>
  </si>
  <si>
    <t>FR, DE, CA</t>
  </si>
  <si>
    <t>Atmintis</t>
  </si>
  <si>
    <t>Memory</t>
  </si>
  <si>
    <t>AR, BE, DE</t>
  </si>
  <si>
    <t>Queer</t>
  </si>
  <si>
    <t>Pasakos iš paslaptingo sodo</t>
  </si>
  <si>
    <t>Pohádky po babicce</t>
  </si>
  <si>
    <t>US, IT</t>
  </si>
  <si>
    <t>Lenos jūra</t>
  </si>
  <si>
    <t>Zeevonk</t>
  </si>
  <si>
    <t>CZ, FR, SK, SI</t>
  </si>
  <si>
    <t>Šešėlių pėdsakais</t>
  </si>
  <si>
    <t>Ghost Trail</t>
  </si>
  <si>
    <t>Poema mažiesiems žmonėms</t>
  </si>
  <si>
    <t>Поема для маленьких людей</t>
  </si>
  <si>
    <t>Zero Copy</t>
  </si>
  <si>
    <t>Kalėdos Batsiuvių gatvėje</t>
  </si>
  <si>
    <t>Christmas on Cobbler Street</t>
  </si>
  <si>
    <t>UA, LT</t>
  </si>
  <si>
    <t>Šuniškas procesas</t>
  </si>
  <si>
    <t>Le Procès du Chien</t>
  </si>
  <si>
    <t>Ten, kur namai</t>
  </si>
  <si>
    <t>Hjem kaere hjem</t>
  </si>
  <si>
    <t>Kometa Mumių šalyje</t>
  </si>
  <si>
    <t>Muumipeikko ja pyrstötähti</t>
  </si>
  <si>
    <t>Laikas gyventi</t>
  </si>
  <si>
    <t>We Live in Time</t>
  </si>
  <si>
    <t>Viena gyvybė</t>
  </si>
  <si>
    <t>One Life</t>
  </si>
  <si>
    <t>FR, UK</t>
  </si>
  <si>
    <t>Mes dedame tašką</t>
  </si>
  <si>
    <t>It Ends With Us</t>
  </si>
  <si>
    <t>Šokių karalienė</t>
  </si>
  <si>
    <t>Dancing Queen</t>
  </si>
  <si>
    <t>Magiškos gyvūnų Kalėdos</t>
  </si>
  <si>
    <t>Le Grand Noël des Animaux</t>
  </si>
  <si>
    <t>Du už vieno kainą</t>
  </si>
  <si>
    <t>Zwei zu eins</t>
  </si>
  <si>
    <t>Lapių kelionė ledynuose</t>
  </si>
  <si>
    <t>Kina and Yuk</t>
  </si>
  <si>
    <t>Drakonas ir strazdanotoji gražuolė</t>
  </si>
  <si>
    <t>Ryû to sobakasu no hime</t>
  </si>
  <si>
    <t>IT, CA, FR</t>
  </si>
  <si>
    <t>Niko. Už Šiaurės pašvaistės</t>
  </si>
  <si>
    <t>Niko: Beyond The Northern Lights</t>
  </si>
  <si>
    <t>Meilė, melas, kraujas</t>
  </si>
  <si>
    <t>Love Lies Bleeding</t>
  </si>
  <si>
    <t>FI, DK, DE, IE</t>
  </si>
  <si>
    <t>Vesper</t>
  </si>
  <si>
    <t>Puikios dienos</t>
  </si>
  <si>
    <t>Perfect days</t>
  </si>
  <si>
    <t>Gyvūnas</t>
  </si>
  <si>
    <t>Animal</t>
  </si>
  <si>
    <t>JP, DE</t>
  </si>
  <si>
    <t>Poetas</t>
  </si>
  <si>
    <t>Išvarymas</t>
  </si>
  <si>
    <t>Conjuring</t>
  </si>
  <si>
    <t>Madam Luna</t>
  </si>
  <si>
    <t>Madame Luna</t>
  </si>
  <si>
    <t>Interesų zona</t>
  </si>
  <si>
    <t>The Zone of Interest</t>
  </si>
  <si>
    <t>Bintė</t>
  </si>
  <si>
    <t>Binti</t>
  </si>
  <si>
    <t>UK, US, PL</t>
  </si>
  <si>
    <t>Svajonių atostogos</t>
  </si>
  <si>
    <t>The Holdovers</t>
  </si>
  <si>
    <t>BE</t>
  </si>
  <si>
    <t>Raganosis Rino</t>
  </si>
  <si>
    <t>Thabo and the Rhino Case</t>
  </si>
  <si>
    <t>Titina Šiaurės ašigalyje</t>
  </si>
  <si>
    <t>Titina</t>
  </si>
  <si>
    <t>Sparnuoti herojai</t>
  </si>
  <si>
    <t>Super Wings the Movie: Maximum Speed</t>
  </si>
  <si>
    <t>Tylieji</t>
  </si>
  <si>
    <t>De lydløse</t>
  </si>
  <si>
    <t>Keliautojos poreikiai</t>
  </si>
  <si>
    <t>Yeohaengjaui pilyo</t>
  </si>
  <si>
    <t>Mažosios moterys</t>
  </si>
  <si>
    <t>Little Women</t>
  </si>
  <si>
    <t>Net ir pelės keliauja į dangų</t>
  </si>
  <si>
    <t>I mysi patrí do nebe</t>
  </si>
  <si>
    <t>CZ, FR, PL, SK</t>
  </si>
  <si>
    <t>Išvarymas 2</t>
  </si>
  <si>
    <t>Conjuring 2</t>
  </si>
  <si>
    <t>Tiesos kadras</t>
  </si>
  <si>
    <t>Lee</t>
  </si>
  <si>
    <t>Aštuoni kalnai</t>
  </si>
  <si>
    <t>The Eight Mountains</t>
  </si>
  <si>
    <t xml:space="preserve">IT, BE, FR </t>
  </si>
  <si>
    <t>Katakas. Kelionė į ledynų kraštą</t>
  </si>
  <si>
    <t>Katak: The Brave Beluga</t>
  </si>
  <si>
    <t>CA</t>
  </si>
  <si>
    <t>Gurmaniška aistra</t>
  </si>
  <si>
    <t>Pot au Feu de Dodin Bouffant</t>
  </si>
  <si>
    <t>Mūza</t>
  </si>
  <si>
    <t>Amžinai kartu</t>
  </si>
  <si>
    <t>Eternity</t>
  </si>
  <si>
    <t>Tigro kelionė Himalajuose</t>
  </si>
  <si>
    <t>Tigers Nest</t>
  </si>
  <si>
    <t>200% Vilkas</t>
  </si>
  <si>
    <t>200% Wolf</t>
  </si>
  <si>
    <t>AU, ES, DE</t>
  </si>
  <si>
    <t>Didieji planetos sergėtojai</t>
  </si>
  <si>
    <t>Les gardiennes de la planete</t>
  </si>
  <si>
    <t>Monstras</t>
  </si>
  <si>
    <t>Monster</t>
  </si>
  <si>
    <t>žeme, stop</t>
  </si>
  <si>
    <t>stop-zemlia</t>
  </si>
  <si>
    <t>UA</t>
  </si>
  <si>
    <t>What the Finn – Summer of Surprises (Kannawoniwasein!)</t>
  </si>
  <si>
    <t>Išvarymas 3: Velnias privertė mane tai padaryti</t>
  </si>
  <si>
    <t>Conjuring 3</t>
  </si>
  <si>
    <t>Medžiotojas Kreivenas</t>
  </si>
  <si>
    <t>Kraven the Hunter</t>
  </si>
  <si>
    <t>Mūsų svajonės</t>
  </si>
  <si>
    <t>We Have a Dream</t>
  </si>
  <si>
    <t>Greta Garbo</t>
  </si>
  <si>
    <t>Tarp pilkų debesų</t>
  </si>
  <si>
    <t>Ashes in the Snow</t>
  </si>
  <si>
    <t>LT, US</t>
  </si>
  <si>
    <t>Bolero</t>
  </si>
  <si>
    <t>Mano mama gorila</t>
  </si>
  <si>
    <t>Apstjärnan</t>
  </si>
  <si>
    <t>SE, DK, FI</t>
  </si>
  <si>
    <t>Kung Fu Panda 4</t>
  </si>
  <si>
    <t>Balandį</t>
  </si>
  <si>
    <t>April</t>
  </si>
  <si>
    <t>GE, IT, FR</t>
  </si>
  <si>
    <t>Silvio</t>
  </si>
  <si>
    <t>Loro</t>
  </si>
  <si>
    <t>IT, FR</t>
  </si>
  <si>
    <t>Liepsnojančios moters portretas</t>
  </si>
  <si>
    <t>Portrait De La Jeune Fille En Feu</t>
  </si>
  <si>
    <t>Aš esu Zlatanas</t>
  </si>
  <si>
    <t>Jag är Zlatan</t>
  </si>
  <si>
    <t>Kur dingo Ana Frank?</t>
  </si>
  <si>
    <t>Where Is Anne Frank</t>
  </si>
  <si>
    <t>PL, BE, LU, FR, NL</t>
  </si>
  <si>
    <t>Mokinys</t>
  </si>
  <si>
    <t>Apprentice</t>
  </si>
  <si>
    <t>DK, CA, IE, US</t>
  </si>
  <si>
    <t>Paslaptis</t>
  </si>
  <si>
    <t>Artbox</t>
  </si>
  <si>
    <t>Netašytas deimantas</t>
  </si>
  <si>
    <t>Wild Diamond</t>
  </si>
  <si>
    <t>Transformeriai. Pradžia</t>
  </si>
  <si>
    <t>Transformers One</t>
  </si>
  <si>
    <t>Viena vasara</t>
  </si>
  <si>
    <t>Le temps d'un été</t>
  </si>
  <si>
    <t>Kaip „Titanikas“ mane išgelbėjo</t>
  </si>
  <si>
    <t>How the Titanic Became My Lifeboat</t>
  </si>
  <si>
    <t>IS</t>
  </si>
  <si>
    <t>Liepsnojantis dangus</t>
  </si>
  <si>
    <t>Roter Himmel</t>
  </si>
  <si>
    <t>Elvis</t>
  </si>
  <si>
    <t>Pamfiras</t>
  </si>
  <si>
    <t>Pamfir</t>
  </si>
  <si>
    <t>Parazitas</t>
  </si>
  <si>
    <t>Gisaengchung</t>
  </si>
  <si>
    <t>Tu man nieko neprimeni</t>
  </si>
  <si>
    <t>LT, ES, SE</t>
  </si>
  <si>
    <t>Grafas Montekristas</t>
  </si>
  <si>
    <t>The Count of Monte-Cristo</t>
  </si>
  <si>
    <t>Oho! Žinutė iš kosmoso</t>
  </si>
  <si>
    <t>Wow! Message from Space</t>
  </si>
  <si>
    <t>Edenas</t>
  </si>
  <si>
    <t>Eden</t>
  </si>
  <si>
    <t>Keliantis siaubą 3</t>
  </si>
  <si>
    <t>Terrifier 3</t>
  </si>
  <si>
    <t>Laivas</t>
  </si>
  <si>
    <t>Mano šuo Artūras</t>
  </si>
  <si>
    <t>Arthur the King</t>
  </si>
  <si>
    <t>Kriu</t>
  </si>
  <si>
    <t>Knor</t>
  </si>
  <si>
    <t>NL, BE</t>
  </si>
  <si>
    <t>Po saulės</t>
  </si>
  <si>
    <t>After sun</t>
  </si>
  <si>
    <t>Kaimiečiai</t>
  </si>
  <si>
    <t>Chlopi</t>
  </si>
  <si>
    <t>PL, LT</t>
  </si>
  <si>
    <t>Tėkmės pagauti</t>
  </si>
  <si>
    <t>Caught by the Tides</t>
  </si>
  <si>
    <t>Laukinukė Roz</t>
  </si>
  <si>
    <t>Wild Robot</t>
  </si>
  <si>
    <t>Išgyventi vasarą</t>
  </si>
  <si>
    <t>Vampyriukas</t>
  </si>
  <si>
    <t>Petit vampire</t>
  </si>
  <si>
    <t>Bjaurusis aš 4</t>
  </si>
  <si>
    <t>Despicable Me 4</t>
  </si>
  <si>
    <t>Kalėdų eglutės gyvenimas ir mirtis</t>
  </si>
  <si>
    <t>LT, DK, GE</t>
  </si>
  <si>
    <t>Keistuolė Betė</t>
  </si>
  <si>
    <t>My Freaky Family</t>
  </si>
  <si>
    <t>DE, IE, AU</t>
  </si>
  <si>
    <t>Kalėdos džiunglėse</t>
  </si>
  <si>
    <t>Christmas in the Jungle</t>
  </si>
  <si>
    <t>Išvirkščias pasaulis 2</t>
  </si>
  <si>
    <t>Inside Out 2</t>
  </si>
  <si>
    <t>5½ meilės istorijos viename Vilniaus bute</t>
  </si>
  <si>
    <t>Five and a Half Love Stories in an Apartment in Vilnius, Lithuania</t>
  </si>
  <si>
    <t>LT, IE, LV</t>
  </si>
  <si>
    <t>Aš čia kapitonas</t>
  </si>
  <si>
    <t>Io Capitano</t>
  </si>
  <si>
    <t>IT, BE, FR</t>
  </si>
  <si>
    <t>Sapnų scenarijus</t>
  </si>
  <si>
    <t>Dream Scenario</t>
  </si>
  <si>
    <t>Zero Zone</t>
  </si>
  <si>
    <t>LT, UA</t>
  </si>
  <si>
    <t>Muminuko nuotykiai</t>
  </si>
  <si>
    <t>The Exploits of Moominpappa</t>
  </si>
  <si>
    <t>FI, PL</t>
  </si>
  <si>
    <t>Žiuli vis tyli</t>
  </si>
  <si>
    <t>Julie Zwijgt</t>
  </si>
  <si>
    <t>Blogiausias žmogus pasaulyje</t>
  </si>
  <si>
    <t>Verdens verste menneske</t>
  </si>
  <si>
    <t>NO, FR, SE, DK</t>
  </si>
  <si>
    <t>Advokatas</t>
  </si>
  <si>
    <t>Blogis (ne)egzistuoja</t>
  </si>
  <si>
    <t>Evil does not exist</t>
  </si>
  <si>
    <t>Rašytojas</t>
  </si>
  <si>
    <t>The Writer</t>
  </si>
  <si>
    <t>LT, DE, US</t>
  </si>
  <si>
    <t>Prasti reikalai</t>
  </si>
  <si>
    <t>Poor Things</t>
  </si>
  <si>
    <t>IE, US, UK</t>
  </si>
  <si>
    <t>Derlius</t>
  </si>
  <si>
    <t>Harvest</t>
  </si>
  <si>
    <t xml:space="preserve">UK, DE, US, FR, GR </t>
  </si>
  <si>
    <t>Laisvės garsas</t>
  </si>
  <si>
    <t>Sound of Freedom</t>
  </si>
  <si>
    <t xml:space="preserve">Ežiukas Sonic 3 </t>
  </si>
  <si>
    <t xml:space="preserve">Gera mergaitė </t>
  </si>
  <si>
    <t xml:space="preserve">Vajana 2 </t>
  </si>
  <si>
    <t xml:space="preserve">Mufasa. Liūtas karalius </t>
  </si>
  <si>
    <t xml:space="preserve">Meškiukas Padingtonas: Nuotykiai Peru </t>
  </si>
  <si>
    <t xml:space="preserve">Partenopė </t>
  </si>
  <si>
    <t xml:space="preserve">Tokie smulkūs dalykai </t>
  </si>
  <si>
    <t xml:space="preserve">Piktoji </t>
  </si>
  <si>
    <t xml:space="preserve">Emilija Perez </t>
  </si>
  <si>
    <t xml:space="preserve">Gladiatorius 2 </t>
  </si>
  <si>
    <t xml:space="preserve">Super elfai </t>
  </si>
  <si>
    <t xml:space="preserve">Better Man: Robbie Williams istorija </t>
  </si>
  <si>
    <t xml:space="preserve">Vagių irštva 2 </t>
  </si>
  <si>
    <t xml:space="preserve">Už gretimų durų </t>
  </si>
  <si>
    <t xml:space="preserve">Tikras skausmas </t>
  </si>
  <si>
    <t xml:space="preserve">Sugrįžimas </t>
  </si>
  <si>
    <t xml:space="preserve">Konklava </t>
  </si>
  <si>
    <t xml:space="preserve">Žmogus vilkas </t>
  </si>
  <si>
    <t xml:space="preserve">Aistrų virtuvė </t>
  </si>
  <si>
    <t xml:space="preserve">Eretikas </t>
  </si>
  <si>
    <t xml:space="preserve">Čia </t>
  </si>
  <si>
    <t xml:space="preserve">Kodas raudonas </t>
  </si>
  <si>
    <t xml:space="preserve">Paskutinė Froido sesija </t>
  </si>
  <si>
    <t xml:space="preserve">Mylimiausias mano pyragas </t>
  </si>
  <si>
    <t xml:space="preserve">Agentas Hitpigas </t>
  </si>
  <si>
    <t xml:space="preserve">Tylioji brolija </t>
  </si>
  <si>
    <t xml:space="preserve">Madam Clicquot </t>
  </si>
  <si>
    <t xml:space="preserve">Mūsų tėtis </t>
  </si>
  <si>
    <t xml:space="preserve">Meilės laivas </t>
  </si>
  <si>
    <t xml:space="preserve">Šuniškas procesas </t>
  </si>
  <si>
    <t xml:space="preserve">Du už vieno kainą </t>
  </si>
  <si>
    <t xml:space="preserve">Lincesa. Miško princesė </t>
  </si>
  <si>
    <t xml:space="preserve">Niko. Už Šiaurės pašvaistės  </t>
  </si>
  <si>
    <t xml:space="preserve">Substancija </t>
  </si>
  <si>
    <t xml:space="preserve">Laikas gyventi </t>
  </si>
  <si>
    <t xml:space="preserve">Raganosis Rino  </t>
  </si>
  <si>
    <t xml:space="preserve">Medžiotojas Kreivenas </t>
  </si>
  <si>
    <t xml:space="preserve">Ozi. Miško balsas </t>
  </si>
  <si>
    <t xml:space="preserve">Lapių kelionė ledynuose </t>
  </si>
  <si>
    <t xml:space="preserve">ACME Film </t>
  </si>
  <si>
    <t xml:space="preserve">Šokių karalienė </t>
  </si>
  <si>
    <t xml:space="preserve">Magiškos gyvūnų Kalėdos </t>
  </si>
  <si>
    <t xml:space="preserve">Vesper </t>
  </si>
  <si>
    <t xml:space="preserve">Laukinukė Roz </t>
  </si>
  <si>
    <t xml:space="preserve">Tiesos kadras </t>
  </si>
  <si>
    <t xml:space="preserve">Svajonių atostogos </t>
  </si>
  <si>
    <t xml:space="preserve">Bridžita Džouns. Pakvaišusi dėl vaikino  </t>
  </si>
  <si>
    <t xml:space="preserve">Kapitonas Amerika. Drąsus naujas pasaulis </t>
  </si>
  <si>
    <t xml:space="preserve">Dogmeno nuotykiai </t>
  </si>
  <si>
    <t xml:space="preserve">Užburtas miškas </t>
  </si>
  <si>
    <t xml:space="preserve">Bob Dylan: Visiškai nežinomas </t>
  </si>
  <si>
    <t xml:space="preserve">Beždžionė </t>
  </si>
  <si>
    <t xml:space="preserve">Išpuikusi princesė  </t>
  </si>
  <si>
    <t xml:space="preserve">Tattoo vaikinai. Tiesiai į širdį </t>
  </si>
  <si>
    <t xml:space="preserve">Verti meilės </t>
  </si>
  <si>
    <t xml:space="preserve">Mirties gniaužtuose  </t>
  </si>
  <si>
    <t xml:space="preserve">Mažasis čempionas </t>
  </si>
  <si>
    <t xml:space="preserve">Balkonetės  </t>
  </si>
  <si>
    <t xml:space="preserve">Pabaiga </t>
  </si>
  <si>
    <t xml:space="preserve">Rugsėjo penktoji  </t>
  </si>
  <si>
    <t xml:space="preserve">Barbora. Laikas nuotykiams  </t>
  </si>
  <si>
    <t xml:space="preserve">Prarastose žemėse  </t>
  </si>
  <si>
    <t xml:space="preserve">Šuo kuris keliavo traukiniu  </t>
  </si>
  <si>
    <t xml:space="preserve">Mes dedame tašką </t>
  </si>
  <si>
    <t xml:space="preserve">Laiškai Sofijai
 </t>
  </si>
  <si>
    <t xml:space="preserve">Katakas. Kelionė į ledynų kraštą </t>
  </si>
  <si>
    <t xml:space="preserve">Viena gyvybė </t>
  </si>
  <si>
    <t xml:space="preserve">Oho! Žinutė iš kosmoso  </t>
  </si>
  <si>
    <t xml:space="preserve">Aš čia kapitonas </t>
  </si>
  <si>
    <t xml:space="preserve">Mikis 17 </t>
  </si>
  <si>
    <t xml:space="preserve">Potvynis  </t>
  </si>
  <si>
    <t xml:space="preserve">Akiplėša  </t>
  </si>
  <si>
    <t xml:space="preserve">Miškų bastūnai </t>
  </si>
  <si>
    <t xml:space="preserve">Darbininkas  </t>
  </si>
  <si>
    <t xml:space="preserve">Marija Kalas </t>
  </si>
  <si>
    <t xml:space="preserve">Snieguolė </t>
  </si>
  <si>
    <t xml:space="preserve">Duokis, tuokis, žudyk </t>
  </si>
  <si>
    <t xml:space="preserve">Novokainas </t>
  </si>
  <si>
    <t xml:space="preserve">Paskutinis oro gurkšnis  </t>
  </si>
  <si>
    <t xml:space="preserve">Skyrybų vakarėlis  </t>
  </si>
  <si>
    <t xml:space="preserve">Povas </t>
  </si>
  <si>
    <t xml:space="preserve">Fanfaros </t>
  </si>
  <si>
    <t xml:space="preserve">Vermiljas  </t>
  </si>
  <si>
    <t xml:space="preserve">Paukštis </t>
  </si>
  <si>
    <t xml:space="preserve">Trys draugės </t>
  </si>
  <si>
    <t xml:space="preserve">Šventosios figos sėkla  </t>
  </si>
  <si>
    <t xml:space="preserve">Žokėjus </t>
  </si>
  <si>
    <t xml:space="preserve">Sing Singo kalėjimas  </t>
  </si>
  <si>
    <t xml:space="preserve">Pont Neuf meilužiai  </t>
  </si>
  <si>
    <t xml:space="preserve">Katinas vaiduoklis Andzu  </t>
  </si>
  <si>
    <t xml:space="preserve">Armandas </t>
  </si>
  <si>
    <t xml:space="preserve">Laukinės širdys  </t>
  </si>
  <si>
    <t xml:space="preserve">Taip įsivaizduojame šviesą </t>
  </si>
  <si>
    <t xml:space="preserve">Suleimano istorija  </t>
  </si>
  <si>
    <t xml:space="preserve">Ozi. Miško balsas  </t>
  </si>
  <si>
    <t xml:space="preserve">Baltoji paukštė </t>
  </si>
  <si>
    <t xml:space="preserve">Ashes in the Snow </t>
  </si>
  <si>
    <t xml:space="preserve">Balandį  </t>
  </si>
  <si>
    <t xml:space="preserve">Išvirkščias pasaulis 2   </t>
  </si>
  <si>
    <t xml:space="preserve">Didieji planetos sergėtojai </t>
  </si>
  <si>
    <t xml:space="preserve">Tėkmės pagauti </t>
  </si>
  <si>
    <t xml:space="preserve">Minecraft filmas  </t>
  </si>
  <si>
    <t xml:space="preserve">Diletantas  </t>
  </si>
  <si>
    <t xml:space="preserve">Nusidėjėliai  </t>
  </si>
  <si>
    <t xml:space="preserve">Panda vardu Mėnulis  </t>
  </si>
  <si>
    <t xml:space="preserve">Brutalistas  </t>
  </si>
  <si>
    <t xml:space="preserve">Sąskaitininas 2 </t>
  </si>
  <si>
    <t xml:space="preserve">Karalių karalius  </t>
  </si>
  <si>
    <t xml:space="preserve">Spąstuose </t>
  </si>
  <si>
    <t xml:space="preserve">Sent Egziuperi  </t>
  </si>
  <si>
    <t xml:space="preserve">Gyvenk drąsiai </t>
  </si>
  <si>
    <t xml:space="preserve">Legenda apie Očį  </t>
  </si>
  <si>
    <t xml:space="preserve">Bobas ir Bobis. Morkaėdžio pėdsakais  </t>
  </si>
  <si>
    <t xml:space="preserve">Spirk arba mirk  </t>
  </si>
  <si>
    <t xml:space="preserve">Chimera </t>
  </si>
  <si>
    <t xml:space="preserve">Bjaurusis aš 4 </t>
  </si>
  <si>
    <t xml:space="preserve">Lilo ir Stičas  </t>
  </si>
  <si>
    <t xml:space="preserve">Neįmanoma misija. Galutinis atpildas </t>
  </si>
  <si>
    <t xml:space="preserve">Galutinis tikslas. Kraujo linija  </t>
  </si>
  <si>
    <t xml:space="preserve">Klounas kukurūzų lauke </t>
  </si>
  <si>
    <t xml:space="preserve">Mergaitė vardu Gluosnė </t>
  </si>
  <si>
    <t xml:space="preserve">Bembis. Istorija apie gyvenimą miške  </t>
  </si>
  <si>
    <t xml:space="preserve">Lošėjos širdis  </t>
  </si>
  <si>
    <t>Art Shot</t>
  </si>
  <si>
    <t xml:space="preserve">Paskutinė šou mergina  </t>
  </si>
  <si>
    <t xml:space="preserve">Karatė vaikis: Legendos  </t>
  </si>
  <si>
    <t xml:space="preserve">Banglentininkas </t>
  </si>
  <si>
    <t xml:space="preserve">Finikiečių schema </t>
  </si>
  <si>
    <t xml:space="preserve">Velnio ritualas  </t>
  </si>
  <si>
    <t xml:space="preserve">Narsioji Kajara  </t>
  </si>
  <si>
    <t xml:space="preserve">Džiunė ir Džonas </t>
  </si>
  <si>
    <t xml:space="preserve">Vienaragio mirtis  </t>
  </si>
  <si>
    <t xml:space="preserve">Kai ateina ruduo </t>
  </si>
  <si>
    <t xml:space="preserve">Interesų zona </t>
  </si>
  <si>
    <t xml:space="preserve">Laisvės garsas </t>
  </si>
  <si>
    <t xml:space="preserve">Kaip prisijaukinti slibiną  </t>
  </si>
  <si>
    <t xml:space="preserve">28 metai po  </t>
  </si>
  <si>
    <t xml:space="preserve">Balerina </t>
  </si>
  <si>
    <t xml:space="preserve">Katytė Moksi </t>
  </si>
  <si>
    <t xml:space="preserve">Gyvenimas pagal Čaką  </t>
  </si>
  <si>
    <t xml:space="preserve">Pavojingi gyviai  </t>
  </si>
  <si>
    <t xml:space="preserve">Pats brangiausias krovinys  </t>
  </si>
  <si>
    <t xml:space="preserve">10 Katino Gyvenimų </t>
  </si>
  <si>
    <t>10 lives</t>
  </si>
  <si>
    <t xml:space="preserve">Deimantai  </t>
  </si>
  <si>
    <t xml:space="preserve">Garfildas  </t>
  </si>
  <si>
    <t xml:space="preserve">Stebuklingoji boružėlė ir juodasis katinas  </t>
  </si>
  <si>
    <t xml:space="preserve">Madam Luna </t>
  </si>
  <si>
    <t xml:space="preserve">Laikas gyventi  </t>
  </si>
  <si>
    <t xml:space="preserve">Theatrical Film Distribution   </t>
  </si>
  <si>
    <t xml:space="preserve">Viena vasara  </t>
  </si>
  <si>
    <t xml:space="preserve">Mano šuo Artūras </t>
  </si>
  <si>
    <t xml:space="preserve">Praėję gyvenimai </t>
  </si>
  <si>
    <t xml:space="preserve">Aštuoni kalnai </t>
  </si>
  <si>
    <t xml:space="preserve">Kaimiečiai </t>
  </si>
  <si>
    <t xml:space="preserve">Madam Clicquot  </t>
  </si>
  <si>
    <t xml:space="preserve">Liepsnojančios moters portretas </t>
  </si>
  <si>
    <t xml:space="preserve">5½ meilės istorijos viename Vilniaus bute </t>
  </si>
  <si>
    <t xml:space="preserve">Sapnų scenarijus </t>
  </si>
  <si>
    <t xml:space="preserve">Blogis (ne)egzistuoja </t>
  </si>
  <si>
    <t xml:space="preserve">Juros periodo pasaulis. Atgimimas  </t>
  </si>
  <si>
    <t xml:space="preserve">Smurfų filmas  </t>
  </si>
  <si>
    <t xml:space="preserve">Supermenas  </t>
  </si>
  <si>
    <t xml:space="preserve">Fantastiškas ketvertas. Pirmieji žingsniai  </t>
  </si>
  <si>
    <t xml:space="preserve">Žinau, ką padarei aną vasarą </t>
  </si>
  <si>
    <t xml:space="preserve">Pasiutusios pamergės </t>
  </si>
  <si>
    <t xml:space="preserve">Ketvirtas aukštas  </t>
  </si>
  <si>
    <t xml:space="preserve">Kaip Džeinė Ostin sugriovė mano gyvenimą </t>
  </si>
  <si>
    <t xml:space="preserve">Theatrical Film Distribution </t>
  </si>
  <si>
    <t xml:space="preserve">Blogiukai 2 </t>
  </si>
  <si>
    <t>Preview</t>
  </si>
  <si>
    <t xml:space="preserve">Keturi meilės laiškai  </t>
  </si>
  <si>
    <t xml:space="preserve">Laimės išmintis </t>
  </si>
  <si>
    <t xml:space="preserve">Maksimalus greitis  </t>
  </si>
  <si>
    <t xml:space="preserve">Seksas </t>
  </si>
  <si>
    <t xml:space="preserve">Dieviškoji Sara Bernar </t>
  </si>
  <si>
    <t xml:space="preserve">Šis tas ypatingo  </t>
  </si>
  <si>
    <t xml:space="preserve">Nuogas ginklas  </t>
  </si>
  <si>
    <t xml:space="preserve">Vasaros knyga </t>
  </si>
  <si>
    <t xml:space="preserve">Afrika Pandastika </t>
  </si>
  <si>
    <t xml:space="preserve">Grąžink ją atgal </t>
  </si>
  <si>
    <t xml:space="preserve">Ežiukas Sonic 3  </t>
  </si>
  <si>
    <t xml:space="preserve">Meilė, melas, kraujas </t>
  </si>
  <si>
    <t xml:space="preserve">Parazitas </t>
  </si>
  <si>
    <t xml:space="preserve">Materialistai </t>
  </si>
  <si>
    <t xml:space="preserve">Išnykimo valanda </t>
  </si>
  <si>
    <t xml:space="preserve">Svajonių kedai </t>
  </si>
  <si>
    <t xml:space="preserve">Drakula </t>
  </si>
  <si>
    <t xml:space="preserve">Niekas 2  </t>
  </si>
  <si>
    <t xml:space="preserve">Mudu </t>
  </si>
  <si>
    <t xml:space="preserve">Santiago Rivero Presenta </t>
  </si>
  <si>
    <t xml:space="preserve">Bernardo užduotis Marse  </t>
  </si>
  <si>
    <t xml:space="preserve">Prigautas  </t>
  </si>
  <si>
    <t xml:space="preserve">Rouzų šeimos karas </t>
  </si>
  <si>
    <t xml:space="preserve">Super Čarlis  </t>
  </si>
  <si>
    <t xml:space="preserve">Kapitonas Kardadantis ir Grelio grafienė  </t>
  </si>
  <si>
    <t xml:space="preserve">Apsaugoti bet kokia kaina  </t>
  </si>
  <si>
    <t xml:space="preserve">Akis už akį  </t>
  </si>
  <si>
    <t xml:space="preserve">Garfildas   </t>
  </si>
  <si>
    <t xml:space="preserve">Paslapčių traukinys </t>
  </si>
  <si>
    <t xml:space="preserve">13 dienų, 13 naktų </t>
  </si>
  <si>
    <t xml:space="preserve">Monstras </t>
  </si>
  <si>
    <t xml:space="preserve">Madam Clicquot   </t>
  </si>
  <si>
    <t xml:space="preserve">Liepsnojantis dangus </t>
  </si>
  <si>
    <t xml:space="preserve">Prasti reikalai  </t>
  </si>
  <si>
    <t xml:space="preserve">Demon Slayer: Kimetsu no Yaiba begalybės pilis </t>
  </si>
  <si>
    <t xml:space="preserve">Augintinių ekspresas  </t>
  </si>
  <si>
    <t xml:space="preserve">Mūšis po mūšio </t>
  </si>
  <si>
    <t xml:space="preserve">Atvira santuoka </t>
  </si>
  <si>
    <t xml:space="preserve">Didelė drąsi graži kelionė  </t>
  </si>
  <si>
    <t xml:space="preserve">Gabės lėlių namai. Filmas </t>
  </si>
  <si>
    <t xml:space="preserve">Heidi ir mažasis lūšiukas </t>
  </si>
  <si>
    <t xml:space="preserve">Anonimas  </t>
  </si>
  <si>
    <t xml:space="preserve">Magiškų gyvūnų mokykla </t>
  </si>
  <si>
    <t xml:space="preserve">Nepažįstamieji: antra dalis  </t>
  </si>
  <si>
    <t xml:space="preserve">Ragautojos  </t>
  </si>
  <si>
    <t xml:space="preserve">Medžiotojai  </t>
  </si>
  <si>
    <t xml:space="preserve">Juodas telefonas 2  </t>
  </si>
  <si>
    <t xml:space="preserve">Didžiosios lenktynės po Europą </t>
  </si>
  <si>
    <t xml:space="preserve">Tronas: Arėjas  </t>
  </si>
  <si>
    <t xml:space="preserve">Jei ne tu </t>
  </si>
  <si>
    <t xml:space="preserve">Vagišius </t>
  </si>
  <si>
    <t xml:space="preserve">Šuo, kuris keliavo traukiniu 2 </t>
  </si>
  <si>
    <t xml:space="preserve">Dieviškas bardakas </t>
  </si>
  <si>
    <t xml:space="preserve">Monstrų vakarėlis  </t>
  </si>
  <si>
    <t xml:space="preserve">Chainsaw man filmas: Reze arka </t>
  </si>
  <si>
    <t xml:space="preserve">Geras berniukas </t>
  </si>
  <si>
    <t xml:space="preserve">Triuškinanti mašina </t>
  </si>
  <si>
    <t xml:space="preserve">Šelbio girios demonai  </t>
  </si>
  <si>
    <t xml:space="preserve">Bugonija </t>
  </si>
  <si>
    <t xml:space="preserve">Flykas  </t>
  </si>
  <si>
    <t xml:space="preserve">Springsteen. Išvaduok mane iš nežinios </t>
  </si>
  <si>
    <t xml:space="preserve">Mėlyna mėlyniausia  </t>
  </si>
  <si>
    <t xml:space="preserve">Broliai lokiai. Ateities nuotykis </t>
  </si>
  <si>
    <t xml:space="preserve">Grožio kaina </t>
  </si>
  <si>
    <t xml:space="preserve">Užsispyrusi Pelenė </t>
  </si>
  <si>
    <t xml:space="preserve">Atleisk, mažytė  </t>
  </si>
  <si>
    <t xml:space="preserve">Juodoji arbata </t>
  </si>
  <si>
    <t xml:space="preserve">Meilė protuose </t>
  </si>
  <si>
    <t xml:space="preserve">Exit 8  </t>
  </si>
  <si>
    <t xml:space="preserve">Poema mažiesiems žmonėms  </t>
  </si>
  <si>
    <t xml:space="preserve">Ten, kur namai </t>
  </si>
  <si>
    <t xml:space="preserve">Laisvėje  </t>
  </si>
  <si>
    <t xml:space="preserve">Titina Šiaurės ašigalyje </t>
  </si>
  <si>
    <t xml:space="preserve">Keliantis siaubą 3 </t>
  </si>
  <si>
    <t>1</t>
  </si>
  <si>
    <t xml:space="preserve">Grafas Montekristas </t>
  </si>
  <si>
    <t xml:space="preserve">Grąžink ją atgal  </t>
  </si>
  <si>
    <t xml:space="preserve">Spermagedonas  </t>
  </si>
  <si>
    <t xml:space="preserve">Zootropolis 2  </t>
  </si>
  <si>
    <t xml:space="preserve">Apgaulės meistrai 3  </t>
  </si>
  <si>
    <t xml:space="preserve">Grobuonis. Pavojaus zona  </t>
  </si>
  <si>
    <t xml:space="preserve">Piktoji. Antra dalis  </t>
  </si>
  <si>
    <t xml:space="preserve">Sniego karalienė </t>
  </si>
  <si>
    <t xml:space="preserve">Bėgantis žmogus </t>
  </si>
  <si>
    <t xml:space="preserve">Niurnbergas </t>
  </si>
  <si>
    <t xml:space="preserve">Momo ir laiko paslaptis  </t>
  </si>
  <si>
    <t xml:space="preserve">Žaidimų draugas </t>
  </si>
  <si>
    <t xml:space="preserve">Laimikis  </t>
  </si>
  <si>
    <t xml:space="preserve">Jei galėčiau, tau įspirčiau </t>
  </si>
  <si>
    <t xml:space="preserve">Angelo kiaušinis (4K restauracija)  </t>
  </si>
  <si>
    <t xml:space="preserve">Niekuo neypatingas žmogus </t>
  </si>
  <si>
    <t xml:space="preserve">Bjaurioji sesuo </t>
  </si>
  <si>
    <t xml:space="preserve">Keistuolė Betė  </t>
  </si>
  <si>
    <t xml:space="preserve">Įsikūnijimas. Ugnis ir pelenai </t>
  </si>
  <si>
    <t xml:space="preserve">Penkios naktys pas Fredį 2 </t>
  </si>
  <si>
    <t xml:space="preserve">Slaptažodis: Kalėdos </t>
  </si>
  <si>
    <t xml:space="preserve">Mirk, mano meile </t>
  </si>
  <si>
    <t xml:space="preserve">Uždraustos svajos  </t>
  </si>
  <si>
    <t xml:space="preserve">Tyli naktis. Siaubo naktis  </t>
  </si>
  <si>
    <t xml:space="preserve">Tėvas Motina Sesuo Brolis  </t>
  </si>
  <si>
    <t xml:space="preserve">Svajonės  </t>
  </si>
  <si>
    <t xml:space="preserve">Meilės melodija </t>
  </si>
  <si>
    <t xml:space="preserve">Malonė  </t>
  </si>
  <si>
    <t xml:space="preserve">Viškis piškis ir švilpiko paslaptis </t>
  </si>
  <si>
    <t xml:space="preserve">Baltasis lokys – princas  </t>
  </si>
  <si>
    <t xml:space="preserve">Kalėdos Batsiuvių gatvėje </t>
  </si>
  <si>
    <t xml:space="preserve">Magiškos gyvūnų Kalėdos  </t>
  </si>
  <si>
    <t xml:space="preserve">Amžinai kartu  </t>
  </si>
  <si>
    <t xml:space="preserve">Transformeriai. Pradžia </t>
  </si>
  <si>
    <t xml:space="preserve">Kaip „Titanikas“ mane išgelbėjo  </t>
  </si>
  <si>
    <t xml:space="preserve"> How the Titanic Became My Lifeboat</t>
  </si>
  <si>
    <t xml:space="preserve">Tylieji  </t>
  </si>
  <si>
    <t>UK, FR, US, CN</t>
  </si>
  <si>
    <t>2025 m. gruodžio mėnesį Lietuvos kino teatruose rodytų filmų topas
2025 December Lithuanian theatrical film TOP</t>
  </si>
  <si>
    <t>Kategorija</t>
  </si>
  <si>
    <t>Pajamos %</t>
  </si>
  <si>
    <t>Žiūrovų skaičius %</t>
  </si>
  <si>
    <t>Filmų skaičius</t>
  </si>
  <si>
    <t>Lietuva</t>
  </si>
  <si>
    <t>Europa</t>
  </si>
  <si>
    <t>JAV</t>
  </si>
  <si>
    <t>Kita</t>
  </si>
  <si>
    <t>Total</t>
  </si>
  <si>
    <t>Bendras filmų skaičius</t>
  </si>
  <si>
    <t>Bendros pajamos</t>
  </si>
  <si>
    <t>Bendras žiūrovų skaičius</t>
  </si>
  <si>
    <t>Rodiklis</t>
  </si>
  <si>
    <t>Reikšmė</t>
  </si>
  <si>
    <t>Filmų dalis rinkoje, %</t>
  </si>
  <si>
    <t>Pasiskirstymas pagal platintojus</t>
  </si>
  <si>
    <t xml:space="preserve">Premjerų skaičius </t>
  </si>
  <si>
    <t>LT TOP</t>
  </si>
  <si>
    <t xml:space="preserve">TOP  </t>
  </si>
  <si>
    <t xml:space="preserve">Pajamos </t>
  </si>
  <si>
    <t>Eil. nr</t>
  </si>
  <si>
    <t>Lietuviškų filmų premjerų skaičius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</si>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</sst>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"/>
    <numFmt numFmtId="165" formatCode="#,##0\ \€"/>
    <numFmt numFmtId="166" formatCode="yyyy/mm/dd;@"/>
    <numFmt numFmtId="167" formatCode="#,##0\ &quot;€&quot;"/>
    <numFmt numFmtId="168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9CC4"/>
        <bgColor rgb="FFC49CC4"/>
      </patternFill>
    </fill>
    <fill>
      <patternFill patternType="solid">
        <fgColor rgb="FFEFEFF2"/>
        <bgColor rgb="FFEFEFF2"/>
      </patternFill>
    </fill>
    <fill>
      <patternFill patternType="solid">
        <fgColor rgb="FFE5D3E5"/>
        <bgColor rgb="FFE5D3E5"/>
      </patternFill>
    </fill>
  </fills>
  <borders count="2">
    <border>
      <left/>
      <right/>
      <top/>
      <bottom/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 applyAlignment="1">
      <alignment horizontal="right" vertic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7" fontId="2" fillId="3" borderId="1" xfId="0" applyNumberFormat="1" applyFont="1" applyFill="1" applyBorder="1" applyAlignment="1">
      <alignment horizontal="left" vertical="center"/>
    </xf>
    <xf numFmtId="167" fontId="0" fillId="0" borderId="0" xfId="0" applyNumberFormat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168" fontId="2" fillId="3" borderId="1" xfId="0" applyNumberFormat="1" applyFont="1" applyFill="1" applyBorder="1" applyAlignment="1">
      <alignment horizontal="left" vertical="center"/>
    </xf>
    <xf numFmtId="168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167" formatCode="#,##0\ &quot;€&quot;"/>
    </dxf>
    <dxf>
      <numFmt numFmtId="167" formatCode="#,##0\ &quot;€&quot;"/>
    </dxf>
    <dxf>
      <numFmt numFmtId="0" formatCode="General"/>
    </dxf>
    <dxf>
      <numFmt numFmtId="3" formatCode="#,##0"/>
    </dxf>
    <dxf>
      <numFmt numFmtId="165" formatCode="#,##0\ \€"/>
    </dxf>
    <dxf>
      <numFmt numFmtId="3" formatCode="#,##0"/>
    </dxf>
    <dxf>
      <numFmt numFmtId="165" formatCode="#,##0\ \€"/>
    </dxf>
    <dxf>
      <numFmt numFmtId="3" formatCode="#,##0"/>
    </dxf>
    <dxf>
      <numFmt numFmtId="165" formatCode="#,##0\ \€"/>
    </dxf>
    <dxf>
      <numFmt numFmtId="3" formatCode="#,##0"/>
    </dxf>
    <dxf>
      <numFmt numFmtId="165" formatCode="#,##0\ \€"/>
    </dxf>
    <dxf>
      <numFmt numFmtId="3" formatCode="#,##0"/>
    </dxf>
    <dxf>
      <numFmt numFmtId="165" formatCode="#,##0\ \€"/>
    </dxf>
    <dxf>
      <numFmt numFmtId="168" formatCode="#,##0.00\ &quot;€&quot;"/>
    </dxf>
    <dxf>
      <numFmt numFmtId="167" formatCode="#,##0\ &quot;€&quot;"/>
    </dxf>
    <dxf>
      <numFmt numFmtId="3" formatCode="#,##0"/>
    </dxf>
    <dxf>
      <numFmt numFmtId="167" formatCode="#,##0\ &quot;€&quot;"/>
    </dxf>
    <dxf>
      <numFmt numFmtId="167" formatCode="#,##0\ &quot;€&quot;"/>
    </dxf>
    <dxf>
      <numFmt numFmtId="166" formatCode="yyyy/mm/dd;@"/>
    </dxf>
    <dxf>
      <numFmt numFmtId="166" formatCode="yyyy/mm/dd;@"/>
    </dxf>
    <dxf>
      <numFmt numFmtId="3" formatCode="#,##0"/>
    </dxf>
    <dxf>
      <numFmt numFmtId="167" formatCode="#,##0\ &quot;€&quot;"/>
    </dxf>
    <dxf>
      <numFmt numFmtId="3" formatCode="#,##0"/>
    </dxf>
    <dxf>
      <numFmt numFmtId="167" formatCode="#,##0\ &quot;€&quot;"/>
    </dxf>
    <dxf>
      <numFmt numFmtId="2" formatCode="0.00"/>
    </dxf>
    <dxf>
      <numFmt numFmtId="2" formatCode="0.00"/>
    </dxf>
    <dxf>
      <numFmt numFmtId="3" formatCode="#,##0"/>
    </dxf>
    <dxf>
      <numFmt numFmtId="3" formatCode="#,##0"/>
    </dxf>
    <dxf>
      <numFmt numFmtId="167" formatCode="#,##0\ &quot;€&quot;"/>
    </dxf>
    <dxf>
      <numFmt numFmtId="167" formatCode="#,##0\ &quot;€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Pajam</a:t>
            </a:r>
            <a:r>
              <a:rPr lang="en-US"/>
              <a:t>os (GBO)</a:t>
            </a:r>
            <a:r>
              <a:rPr lang="lt-LT"/>
              <a:t>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Suvestinė!$E$10</c:f>
              <c:strCache>
                <c:ptCount val="1"/>
                <c:pt idx="0">
                  <c:v>Pajamos 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58000"/>
                      <a:tint val="50000"/>
                      <a:satMod val="300000"/>
                    </a:schemeClr>
                  </a:gs>
                  <a:gs pos="35000">
                    <a:schemeClr val="accent4">
                      <a:shade val="58000"/>
                      <a:tint val="37000"/>
                      <a:satMod val="300000"/>
                    </a:schemeClr>
                  </a:gs>
                  <a:gs pos="100000">
                    <a:schemeClr val="accent4">
                      <a:shade val="58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60E-448E-83D4-A398CCAD4A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86000"/>
                      <a:tint val="50000"/>
                      <a:satMod val="300000"/>
                    </a:schemeClr>
                  </a:gs>
                  <a:gs pos="35000">
                    <a:schemeClr val="accent4">
                      <a:shade val="86000"/>
                      <a:tint val="37000"/>
                      <a:satMod val="300000"/>
                    </a:schemeClr>
                  </a:gs>
                  <a:gs pos="100000">
                    <a:schemeClr val="accent4">
                      <a:shade val="86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60E-448E-83D4-A398CCAD4A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86000"/>
                      <a:tint val="50000"/>
                      <a:satMod val="300000"/>
                    </a:schemeClr>
                  </a:gs>
                  <a:gs pos="35000">
                    <a:schemeClr val="accent4">
                      <a:tint val="86000"/>
                      <a:tint val="37000"/>
                      <a:satMod val="300000"/>
                    </a:schemeClr>
                  </a:gs>
                  <a:gs pos="100000">
                    <a:schemeClr val="accent4">
                      <a:tint val="86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60E-448E-83D4-A398CCAD4AD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8000"/>
                      <a:tint val="50000"/>
                      <a:satMod val="300000"/>
                    </a:schemeClr>
                  </a:gs>
                  <a:gs pos="35000">
                    <a:schemeClr val="accent4">
                      <a:tint val="58000"/>
                      <a:tint val="37000"/>
                      <a:satMod val="300000"/>
                    </a:schemeClr>
                  </a:gs>
                  <a:gs pos="100000">
                    <a:schemeClr val="accent4">
                      <a:tint val="58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60E-448E-83D4-A398CCAD4A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Suvestinė!$B$11:$B$14</c:f>
              <c:strCache>
                <c:ptCount val="4"/>
                <c:pt idx="0">
                  <c:v>Lietuva</c:v>
                </c:pt>
                <c:pt idx="1">
                  <c:v>Europa</c:v>
                </c:pt>
                <c:pt idx="2">
                  <c:v>JAV</c:v>
                </c:pt>
                <c:pt idx="3">
                  <c:v>Kita</c:v>
                </c:pt>
              </c:strCache>
            </c:strRef>
          </c:cat>
          <c:val>
            <c:numRef>
              <c:f>Suvestinė!$E$11:$E$14</c:f>
              <c:numCache>
                <c:formatCode>0.00</c:formatCode>
                <c:ptCount val="4"/>
                <c:pt idx="0">
                  <c:v>21.93</c:v>
                </c:pt>
                <c:pt idx="1">
                  <c:v>14.627000000000001</c:v>
                </c:pt>
                <c:pt idx="2">
                  <c:v>60.597999999999999</c:v>
                </c:pt>
                <c:pt idx="3">
                  <c:v>2.8450000000000002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0E-448E-83D4-A398CCAD4AD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Žiūrov</a:t>
            </a:r>
            <a:r>
              <a:rPr lang="en-US"/>
              <a:t>ai</a:t>
            </a:r>
            <a:r>
              <a:rPr lang="en-US" baseline="0"/>
              <a:t> (ADM) </a:t>
            </a:r>
            <a:r>
              <a:rPr lang="lt-LT"/>
              <a:t>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Suvestinė!$F$10</c:f>
              <c:strCache>
                <c:ptCount val="1"/>
                <c:pt idx="0">
                  <c:v>Žiūrovų skaičius 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58000"/>
                      <a:tint val="50000"/>
                      <a:satMod val="300000"/>
                    </a:schemeClr>
                  </a:gs>
                  <a:gs pos="35000">
                    <a:schemeClr val="accent4">
                      <a:shade val="58000"/>
                      <a:tint val="37000"/>
                      <a:satMod val="300000"/>
                    </a:schemeClr>
                  </a:gs>
                  <a:gs pos="100000">
                    <a:schemeClr val="accent4">
                      <a:shade val="58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896-4961-8EED-B9A03DF5D51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86000"/>
                      <a:tint val="50000"/>
                      <a:satMod val="300000"/>
                    </a:schemeClr>
                  </a:gs>
                  <a:gs pos="35000">
                    <a:schemeClr val="accent4">
                      <a:shade val="86000"/>
                      <a:tint val="37000"/>
                      <a:satMod val="300000"/>
                    </a:schemeClr>
                  </a:gs>
                  <a:gs pos="100000">
                    <a:schemeClr val="accent4">
                      <a:shade val="86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896-4961-8EED-B9A03DF5D51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86000"/>
                      <a:tint val="50000"/>
                      <a:satMod val="300000"/>
                    </a:schemeClr>
                  </a:gs>
                  <a:gs pos="35000">
                    <a:schemeClr val="accent4">
                      <a:tint val="86000"/>
                      <a:tint val="37000"/>
                      <a:satMod val="300000"/>
                    </a:schemeClr>
                  </a:gs>
                  <a:gs pos="100000">
                    <a:schemeClr val="accent4">
                      <a:tint val="86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896-4961-8EED-B9A03DF5D51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8000"/>
                      <a:tint val="50000"/>
                      <a:satMod val="300000"/>
                    </a:schemeClr>
                  </a:gs>
                  <a:gs pos="35000">
                    <a:schemeClr val="accent4">
                      <a:tint val="58000"/>
                      <a:tint val="37000"/>
                      <a:satMod val="300000"/>
                    </a:schemeClr>
                  </a:gs>
                  <a:gs pos="100000">
                    <a:schemeClr val="accent4">
                      <a:tint val="58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896-4961-8EED-B9A03DF5D5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Suvestinė!$B$11:$B$14</c:f>
              <c:strCache>
                <c:ptCount val="4"/>
                <c:pt idx="0">
                  <c:v>Lietuva</c:v>
                </c:pt>
                <c:pt idx="1">
                  <c:v>Europa</c:v>
                </c:pt>
                <c:pt idx="2">
                  <c:v>JAV</c:v>
                </c:pt>
                <c:pt idx="3">
                  <c:v>Kita</c:v>
                </c:pt>
              </c:strCache>
            </c:strRef>
          </c:cat>
          <c:val>
            <c:numRef>
              <c:f>Suvestinė!$F$11:$F$14</c:f>
              <c:numCache>
                <c:formatCode>0.00</c:formatCode>
                <c:ptCount val="4"/>
                <c:pt idx="0">
                  <c:v>19.962</c:v>
                </c:pt>
                <c:pt idx="1">
                  <c:v>16.739000000000001</c:v>
                </c:pt>
                <c:pt idx="2">
                  <c:v>60.186</c:v>
                </c:pt>
                <c:pt idx="3">
                  <c:v>3.113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96-4961-8EED-B9A03DF5D51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Suvestinė!$J$47</c:f>
              <c:strCache>
                <c:ptCount val="1"/>
                <c:pt idx="0">
                  <c:v>Pajamos 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DFA-4874-97F2-4842D2F6BA6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3DFA-4874-97F2-4842D2F6BA6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DFA-4874-97F2-4842D2F6BA6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3DFA-4874-97F2-4842D2F6BA6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4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4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DFA-4874-97F2-4842D2F6BA6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6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6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3DFA-4874-97F2-4842D2F6BA6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80000"/>
                      <a:lumOff val="2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80000"/>
                      <a:lumOff val="2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DFA-4874-97F2-4842D2F6BA6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tint val="50000"/>
                      <a:satMod val="300000"/>
                    </a:schemeClr>
                  </a:gs>
                  <a:gs pos="35000">
                    <a:schemeClr val="accent4">
                      <a:lumMod val="80000"/>
                      <a:lumOff val="20000"/>
                      <a:tint val="37000"/>
                      <a:satMod val="300000"/>
                    </a:schemeClr>
                  </a:gs>
                  <a:gs pos="100000">
                    <a:schemeClr val="accent4">
                      <a:lumMod val="80000"/>
                      <a:lumOff val="2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3DFA-4874-97F2-4842D2F6BA6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A-4874-97F2-4842D2F6BA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FA-4874-97F2-4842D2F6BA6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FA-4874-97F2-4842D2F6BA6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FA-4874-97F2-4842D2F6BA6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FA-4874-97F2-4842D2F6BA6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FA-4874-97F2-4842D2F6BA66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FA-4874-97F2-4842D2F6BA66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FA-4874-97F2-4842D2F6B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Suvestinė!$J$48:$J$55</c:f>
              <c:numCache>
                <c:formatCode>General</c:formatCode>
                <c:ptCount val="8"/>
                <c:pt idx="0">
                  <c:v>24.056999999999999</c:v>
                </c:pt>
                <c:pt idx="1">
                  <c:v>17.361999999999998</c:v>
                </c:pt>
                <c:pt idx="2">
                  <c:v>15.013999999999999</c:v>
                </c:pt>
                <c:pt idx="3">
                  <c:v>11.007999999999999</c:v>
                </c:pt>
                <c:pt idx="4">
                  <c:v>5.7439999999999998</c:v>
                </c:pt>
                <c:pt idx="5">
                  <c:v>5.64</c:v>
                </c:pt>
                <c:pt idx="6">
                  <c:v>5.1120000000000001</c:v>
                </c:pt>
                <c:pt idx="7">
                  <c:v>3.048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Suvestinė!$I$48:$I$55</c15:sqref>
                        </c15:formulaRef>
                      </c:ext>
                    </c:extLst>
                    <c:strCache>
                      <c:ptCount val="8"/>
                      <c:pt idx="0">
                        <c:v>ACME Film</c:v>
                      </c:pt>
                      <c:pt idx="1">
                        <c:v>Theatrical Film Distribution / WDSMPI</c:v>
                      </c:pt>
                      <c:pt idx="2">
                        <c:v>ACME Film / WB</c:v>
                      </c:pt>
                      <c:pt idx="3">
                        <c:v>Dukine Film Distribution / Universal Pictures</c:v>
                      </c:pt>
                      <c:pt idx="4">
                        <c:v>ACME Film / SONY</c:v>
                      </c:pt>
                      <c:pt idx="5">
                        <c:v>Dukine Film Distribution / Paramount Pictures</c:v>
                      </c:pt>
                      <c:pt idx="6">
                        <c:v>Europos kinas</c:v>
                      </c:pt>
                      <c:pt idx="7">
                        <c:v>Garsų pasaulio įrašai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DFA-4874-97F2-4842D2F6BA66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15</xdr:row>
      <xdr:rowOff>180975</xdr:rowOff>
    </xdr:from>
    <xdr:ext cx="4286249" cy="2409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217359-5A68-4852-8523-AA3D60108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30</xdr:row>
      <xdr:rowOff>104775</xdr:rowOff>
    </xdr:from>
    <xdr:ext cx="4333875" cy="24955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C73B52-0362-449C-84D3-C88812473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>
    <xdr:from>
      <xdr:col>8</xdr:col>
      <xdr:colOff>14287</xdr:colOff>
      <xdr:row>58</xdr:row>
      <xdr:rowOff>95250</xdr:rowOff>
    </xdr:from>
    <xdr:to>
      <xdr:col>13</xdr:col>
      <xdr:colOff>90487</xdr:colOff>
      <xdr:row>72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15836BB-6BA4-7F85-D648-F282EF1FD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95604E-DE7E-49AE-A967-03C3071F0C94}" name="Table1" displayName="Table1" ref="B10:G15" totalsRowCount="1">
  <autoFilter ref="B10:G14" xr:uid="{00000000-0009-0000-0100-000001000000}"/>
  <tableColumns count="6">
    <tableColumn id="1" xr3:uid="{EA3008F9-8664-4F0B-910D-6F34098BDC95}" name="Kategorija" totalsRowLabel="Total"/>
    <tableColumn id="2" xr3:uid="{230FA934-3F63-4E51-A442-511C0C4537D5}" name="Pajamos" totalsRowFunction="sum" dataDxfId="32" totalsRowDxfId="31"/>
    <tableColumn id="3" xr3:uid="{D645CAC7-22F4-4D20-8AE3-1C60D9114CB0}" name="Žiūrovų skaičius" totalsRowFunction="sum" dataDxfId="30" totalsRowDxfId="29"/>
    <tableColumn id="4" xr3:uid="{F4CF6738-B8AA-4D83-B205-C0A639BF2E2B}" name="Pajamos %" totalsRowFunction="sum" dataDxfId="28"/>
    <tableColumn id="5" xr3:uid="{A76ED3B8-7594-4CF6-AEF4-E923355CD5BC}" name="Žiūrovų skaičius %" totalsRowFunction="sum" dataDxfId="27"/>
    <tableColumn id="6" xr3:uid="{69E14B5C-2752-49EC-B739-D1A0BA71CD87}" name="Filmų skaičius" totalsRowFunction="sum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_Filmai_Kovas" displayName="Tbl_Filmai_Kovas" ref="A3:I98" totalsRowCount="1">
  <autoFilter ref="A3:I97" xr:uid="{00000000-0009-0000-0100-000005000000}"/>
  <sortState xmlns:xlrd2="http://schemas.microsoft.com/office/spreadsheetml/2017/richdata2" ref="A4:I97">
    <sortCondition descending="1" ref="E4:E97"/>
  </sortState>
  <tableColumns count="9">
    <tableColumn id="1" xr3:uid="{00000000-0010-0000-0400-000001000000}" name="Eil. Nr."/>
    <tableColumn id="2" xr3:uid="{00000000-0010-0000-0400-000002000000}" name="Filmo pavadinimas"/>
    <tableColumn id="3" xr3:uid="{00000000-0010-0000-0400-000003000000}" name="Filmo pavadinimas orginalo kalba"/>
    <tableColumn id="4" xr3:uid="{00000000-0010-0000-0400-000004000000}" name="Kilmės šalis"/>
    <tableColumn id="5" xr3:uid="{00000000-0010-0000-0400-000005000000}" name="Pajamos" totalsRowFunction="sum"/>
    <tableColumn id="6" xr3:uid="{00000000-0010-0000-0400-000006000000}" name="Žiūrovų skaičius" totalsRowFunction="sum"/>
    <tableColumn id="7" xr3:uid="{00000000-0010-0000-0400-000007000000}" name="Kopijų skaičius"/>
    <tableColumn id="8" xr3:uid="{00000000-0010-0000-0400-000008000000}" name="Premjeros data"/>
    <tableColumn id="9" xr3:uid="{00000000-0010-0000-0400-000009000000}" name="Platintojas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_Filmai_Balandis" displayName="Tbl_Filmai_Balandis" ref="A3:I83" totalsRowCount="1">
  <autoFilter ref="A3:I82" xr:uid="{00000000-0009-0000-0100-000006000000}"/>
  <sortState xmlns:xlrd2="http://schemas.microsoft.com/office/spreadsheetml/2017/richdata2" ref="A4:I82">
    <sortCondition descending="1" ref="E4:E82"/>
  </sortState>
  <tableColumns count="9">
    <tableColumn id="1" xr3:uid="{00000000-0010-0000-0500-000001000000}" name="Eil. Nr."/>
    <tableColumn id="2" xr3:uid="{00000000-0010-0000-0500-000002000000}" name="Filmo pavadinimas"/>
    <tableColumn id="3" xr3:uid="{00000000-0010-0000-0500-000003000000}" name="Filmo pavadinimas orginalo kalba"/>
    <tableColumn id="4" xr3:uid="{00000000-0010-0000-0500-000004000000}" name="Kilmės šalis"/>
    <tableColumn id="5" xr3:uid="{00000000-0010-0000-0500-000005000000}" name="Pajamos" totalsRowFunction="sum" totalsRowDxfId="15"/>
    <tableColumn id="6" xr3:uid="{00000000-0010-0000-0500-000006000000}" name="Žiūrovų skaičius" totalsRowFunction="sum" totalsRowDxfId="14"/>
    <tableColumn id="7" xr3:uid="{00000000-0010-0000-0500-000007000000}" name="Kopijų skaičius"/>
    <tableColumn id="8" xr3:uid="{00000000-0010-0000-0500-000008000000}" name="Premjeros data"/>
    <tableColumn id="9" xr3:uid="{00000000-0010-0000-0500-000009000000}" name="Platintojas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bl_Filmai_Gegužė" displayName="Tbl_Filmai_Gegužė" ref="A3:I93" totalsRowCount="1">
  <autoFilter ref="A3:I92" xr:uid="{00000000-0009-0000-0100-000007000000}"/>
  <sortState xmlns:xlrd2="http://schemas.microsoft.com/office/spreadsheetml/2017/richdata2" ref="A4:I92">
    <sortCondition descending="1" ref="E4:E92"/>
  </sortState>
  <tableColumns count="9">
    <tableColumn id="1" xr3:uid="{00000000-0010-0000-0600-000001000000}" name="Eil. Nr."/>
    <tableColumn id="2" xr3:uid="{00000000-0010-0000-0600-000002000000}" name="Filmo pavadinimas"/>
    <tableColumn id="3" xr3:uid="{00000000-0010-0000-0600-000003000000}" name="Filmo pavadinimas orginalo kalba"/>
    <tableColumn id="4" xr3:uid="{00000000-0010-0000-0600-000004000000}" name="Kilmės šalis"/>
    <tableColumn id="5" xr3:uid="{00000000-0010-0000-0600-000005000000}" name="Pajamos" totalsRowFunction="sum"/>
    <tableColumn id="6" xr3:uid="{00000000-0010-0000-0600-000006000000}" name="Žiūrovų skaičius" totalsRowFunction="sum"/>
    <tableColumn id="7" xr3:uid="{00000000-0010-0000-0600-000007000000}" name="Kopijų skaičius"/>
    <tableColumn id="8" xr3:uid="{00000000-0010-0000-0600-000008000000}" name="Premjeros data"/>
    <tableColumn id="9" xr3:uid="{00000000-0010-0000-0600-000009000000}" name="Platintojas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bl_Filmai_Birželis" displayName="Tbl_Filmai_Birželis" ref="A3:I117" totalsRowCount="1">
  <autoFilter ref="A3:I116" xr:uid="{00000000-0009-0000-0100-000008000000}"/>
  <sortState xmlns:xlrd2="http://schemas.microsoft.com/office/spreadsheetml/2017/richdata2" ref="A4:I116">
    <sortCondition descending="1" ref="E4:E116"/>
  </sortState>
  <tableColumns count="9">
    <tableColumn id="1" xr3:uid="{00000000-0010-0000-0700-000001000000}" name="Eil. Nr."/>
    <tableColumn id="2" xr3:uid="{00000000-0010-0000-0700-000002000000}" name="Filmo pavadinimas"/>
    <tableColumn id="3" xr3:uid="{00000000-0010-0000-0700-000003000000}" name="Filmo pavadinimas orginalo kalba"/>
    <tableColumn id="4" xr3:uid="{00000000-0010-0000-0700-000004000000}" name="Kilmės šalis"/>
    <tableColumn id="5" xr3:uid="{00000000-0010-0000-0700-000005000000}" name="Pajamos" totalsRowFunction="sum"/>
    <tableColumn id="6" xr3:uid="{00000000-0010-0000-0700-000006000000}" name="Žiūrovų skaičius" totalsRowFunction="sum"/>
    <tableColumn id="7" xr3:uid="{00000000-0010-0000-0700-000007000000}" name="Kopijų skaičius"/>
    <tableColumn id="8" xr3:uid="{00000000-0010-0000-0700-000008000000}" name="Premjeros data"/>
    <tableColumn id="9" xr3:uid="{00000000-0010-0000-0700-000009000000}" name="Platintojas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bl_Filmai_Liepa" displayName="Tbl_Filmai_Liepa" ref="A3:I97" totalsRowCount="1">
  <autoFilter ref="A3:I96" xr:uid="{00000000-0009-0000-0100-000009000000}"/>
  <sortState xmlns:xlrd2="http://schemas.microsoft.com/office/spreadsheetml/2017/richdata2" ref="A4:I96">
    <sortCondition descending="1" ref="E4:E96"/>
  </sortState>
  <tableColumns count="9">
    <tableColumn id="1" xr3:uid="{00000000-0010-0000-0800-000001000000}" name="Eil. Nr."/>
    <tableColumn id="2" xr3:uid="{00000000-0010-0000-0800-000002000000}" name="Filmo pavadinimas"/>
    <tableColumn id="3" xr3:uid="{00000000-0010-0000-0800-000003000000}" name="Filmo pavadinimas orginalo kalba"/>
    <tableColumn id="4" xr3:uid="{00000000-0010-0000-0800-000004000000}" name="Kilmės šalis"/>
    <tableColumn id="5" xr3:uid="{00000000-0010-0000-0800-000005000000}" name="Pajamos" totalsRowFunction="sum"/>
    <tableColumn id="6" xr3:uid="{00000000-0010-0000-0800-000006000000}" name="Žiūrovų skaičius" totalsRowFunction="sum"/>
    <tableColumn id="7" xr3:uid="{00000000-0010-0000-0800-000007000000}" name="Kopijų skaičius"/>
    <tableColumn id="8" xr3:uid="{00000000-0010-0000-0800-000008000000}" name="Premjeros data"/>
    <tableColumn id="9" xr3:uid="{00000000-0010-0000-0800-000009000000}" name="Platintojas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bl_Filmai_Rugpjūtis" displayName="Tbl_Filmai_Rugpjūtis" ref="A3:I109" totalsRowCount="1">
  <autoFilter ref="A3:I108" xr:uid="{00000000-0009-0000-0100-00000A000000}"/>
  <sortState xmlns:xlrd2="http://schemas.microsoft.com/office/spreadsheetml/2017/richdata2" ref="A4:I108">
    <sortCondition descending="1" ref="E4:E108"/>
  </sortState>
  <tableColumns count="9">
    <tableColumn id="1" xr3:uid="{00000000-0010-0000-0900-000001000000}" name="Eil. Nr."/>
    <tableColumn id="2" xr3:uid="{00000000-0010-0000-0900-000002000000}" name="Filmo pavadinimas"/>
    <tableColumn id="3" xr3:uid="{00000000-0010-0000-0900-000003000000}" name="Filmo pavadinimas orginalo kalba"/>
    <tableColumn id="4" xr3:uid="{00000000-0010-0000-0900-000004000000}" name="Kilmės šalis"/>
    <tableColumn id="5" xr3:uid="{00000000-0010-0000-0900-000005000000}" name="Pajamos" totalsRowFunction="sum" totalsRowDxfId="13"/>
    <tableColumn id="6" xr3:uid="{00000000-0010-0000-0900-000006000000}" name="Žiūrovų skaičius" totalsRowFunction="sum" totalsRowDxfId="12"/>
    <tableColumn id="7" xr3:uid="{00000000-0010-0000-0900-000007000000}" name="Kopijų skaičius"/>
    <tableColumn id="8" xr3:uid="{00000000-0010-0000-0900-000008000000}" name="Premjeros data"/>
    <tableColumn id="9" xr3:uid="{00000000-0010-0000-0900-000009000000}" name="Platintojas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bl_Filmai_Rugsėjis" displayName="Tbl_Filmai_Rugsėjis" ref="A3:I87" totalsRowCount="1">
  <autoFilter ref="A3:I86" xr:uid="{00000000-0009-0000-0100-00000B000000}"/>
  <sortState xmlns:xlrd2="http://schemas.microsoft.com/office/spreadsheetml/2017/richdata2" ref="A4:I86">
    <sortCondition descending="1" ref="E4:E86"/>
  </sortState>
  <tableColumns count="9">
    <tableColumn id="1" xr3:uid="{00000000-0010-0000-0A00-000001000000}" name="Eil. Nr."/>
    <tableColumn id="2" xr3:uid="{00000000-0010-0000-0A00-000002000000}" name="Filmo pavadinimas"/>
    <tableColumn id="3" xr3:uid="{00000000-0010-0000-0A00-000003000000}" name="Filmo pavadinimas orginalo kalba"/>
    <tableColumn id="4" xr3:uid="{00000000-0010-0000-0A00-000004000000}" name="Kilmės šalis"/>
    <tableColumn id="5" xr3:uid="{00000000-0010-0000-0A00-000005000000}" name="Pajamos" totalsRowFunction="sum" totalsRowDxfId="11"/>
    <tableColumn id="6" xr3:uid="{00000000-0010-0000-0A00-000006000000}" name="Žiūrovų skaičius" totalsRowFunction="sum" totalsRowDxfId="10"/>
    <tableColumn id="7" xr3:uid="{00000000-0010-0000-0A00-000007000000}" name="Kopijų skaičius"/>
    <tableColumn id="8" xr3:uid="{00000000-0010-0000-0A00-000008000000}" name="Premjeros data"/>
    <tableColumn id="9" xr3:uid="{00000000-0010-0000-0A00-000009000000}" name="Platintojas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bl_Filmai_Spalis" displayName="Tbl_Filmai_Spalis" ref="A3:I102" totalsRowCount="1">
  <autoFilter ref="A3:I101" xr:uid="{00000000-0009-0000-0100-00000C000000}"/>
  <sortState xmlns:xlrd2="http://schemas.microsoft.com/office/spreadsheetml/2017/richdata2" ref="A4:I101">
    <sortCondition descending="1" ref="E4:E101"/>
  </sortState>
  <tableColumns count="9">
    <tableColumn id="1" xr3:uid="{00000000-0010-0000-0B00-000001000000}" name="Eil. Nr."/>
    <tableColumn id="2" xr3:uid="{00000000-0010-0000-0B00-000002000000}" name="Filmo pavadinimas"/>
    <tableColumn id="3" xr3:uid="{00000000-0010-0000-0B00-000003000000}" name="Filmo pavadinimas orginalo kalba"/>
    <tableColumn id="4" xr3:uid="{00000000-0010-0000-0B00-000004000000}" name="Kilmės šalis"/>
    <tableColumn id="5" xr3:uid="{00000000-0010-0000-0B00-000005000000}" name="Pajamos" totalsRowFunction="sum" totalsRowDxfId="9"/>
    <tableColumn id="6" xr3:uid="{00000000-0010-0000-0B00-000006000000}" name="Žiūrovų skaičius" totalsRowFunction="sum" totalsRowDxfId="8"/>
    <tableColumn id="7" xr3:uid="{00000000-0010-0000-0B00-000007000000}" name="Kopijų skaičius"/>
    <tableColumn id="8" xr3:uid="{00000000-0010-0000-0B00-000008000000}" name="Premjeros data"/>
    <tableColumn id="9" xr3:uid="{00000000-0010-0000-0B00-000009000000}" name="Platintojas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bl_Filmai_Lapkritis" displayName="Tbl_Filmai_Lapkritis" ref="A3:I91" totalsRowCount="1">
  <autoFilter ref="A3:I90" xr:uid="{00000000-0009-0000-0100-00000D000000}"/>
  <sortState xmlns:xlrd2="http://schemas.microsoft.com/office/spreadsheetml/2017/richdata2" ref="A4:I90">
    <sortCondition descending="1" ref="E4:E90"/>
  </sortState>
  <tableColumns count="9">
    <tableColumn id="1" xr3:uid="{00000000-0010-0000-0C00-000001000000}" name="Eil. Nr."/>
    <tableColumn id="2" xr3:uid="{00000000-0010-0000-0C00-000002000000}" name="Filmo pavadinimas"/>
    <tableColumn id="3" xr3:uid="{00000000-0010-0000-0C00-000003000000}" name="Filmo pavadinimas orginalo kalba"/>
    <tableColumn id="4" xr3:uid="{00000000-0010-0000-0C00-000004000000}" name="Kilmės šalis"/>
    <tableColumn id="5" xr3:uid="{00000000-0010-0000-0C00-000005000000}" name="Pajamos" totalsRowFunction="sum" totalsRowDxfId="7"/>
    <tableColumn id="6" xr3:uid="{00000000-0010-0000-0C00-000006000000}" name="Žiūrovų skaičius" totalsRowFunction="sum" totalsRowDxfId="6"/>
    <tableColumn id="7" xr3:uid="{00000000-0010-0000-0C00-000007000000}" name="Kopijų skaičius"/>
    <tableColumn id="8" xr3:uid="{00000000-0010-0000-0C00-000008000000}" name="Premjeros data"/>
    <tableColumn id="9" xr3:uid="{00000000-0010-0000-0C00-000009000000}" name="Platintojas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68B2A80-5C5C-46AD-834B-F6AC7942102F}" name="Tbl_Filmai_Gruodis" displayName="Tbl_Filmai_Gruodis" ref="A3:I102" totalsRowCount="1">
  <autoFilter ref="A3:I101" xr:uid="{00000000-0009-0000-0100-00000D000000}"/>
  <sortState xmlns:xlrd2="http://schemas.microsoft.com/office/spreadsheetml/2017/richdata2" ref="A4:I101">
    <sortCondition descending="1" ref="E4:E101"/>
  </sortState>
  <tableColumns count="9">
    <tableColumn id="1" xr3:uid="{00268C56-EF3C-40BD-89D0-ACAA5BE81EE4}" name="Eil. Nr." dataDxfId="5">
      <calculatedColumnFormula>IF(B4&lt;&gt;"",ROW()-3,"")</calculatedColumnFormula>
    </tableColumn>
    <tableColumn id="2" xr3:uid="{1E1E21C4-031B-4B1C-AF4D-6D2871B68810}" name="Filmo pavadinimas"/>
    <tableColumn id="3" xr3:uid="{3C36AD4C-3330-4580-ADF6-F6B2ABBB8D53}" name="Filmo pavadinimas orginalo kalba"/>
    <tableColumn id="4" xr3:uid="{1625DC18-5E90-4D55-A441-8B354C005EB9}" name="Kilmės šalis"/>
    <tableColumn id="5" xr3:uid="{157AD285-0875-40EB-AE17-0C2EEB147F6D}" name="Pajamos" totalsRowFunction="sum" dataDxfId="4" totalsRowDxfId="3"/>
    <tableColumn id="6" xr3:uid="{145D5C33-D09C-4E1F-840C-6C1FEAD25BF1}" name="Žiūrovų skaičius" totalsRowFunction="sum" totalsRowDxfId="2"/>
    <tableColumn id="7" xr3:uid="{5D6054F6-2E4D-431B-8DC4-162A4D76A290}" name="Kopijų skaičius"/>
    <tableColumn id="8" xr3:uid="{2D89C5BA-FEA7-4405-8357-35086FE729F7}" name="Premjeros data"/>
    <tableColumn id="9" xr3:uid="{E4F23CDE-DD14-4B48-A70E-13EC5A92CE9D}" name="Platintojas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3189579-38D4-4F90-A4D3-5DC42EA940D1}" name="Table17" displayName="Table17" ref="B2:C7" totalsRowShown="0">
  <autoFilter ref="B2:C7" xr:uid="{33189579-38D4-4F90-A4D3-5DC42EA940D1}"/>
  <tableColumns count="2">
    <tableColumn id="1" xr3:uid="{DDF611EC-02C6-4E48-997A-E23DB1C932AD}" name="Rodiklis"/>
    <tableColumn id="2" xr3:uid="{4E5004CD-E20C-475F-8C20-B51E4BB71EC7}" name="Reikšmė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9569EC1-02CD-4A9F-8BE9-723492F99BDC}" name="Table18" displayName="Table18" ref="A47:G80" totalsRowShown="0">
  <autoFilter ref="A47:G80" xr:uid="{49569EC1-02CD-4A9F-8BE9-723492F99BDC}"/>
  <tableColumns count="7">
    <tableColumn id="7" xr3:uid="{B6951BC7-C3FF-4184-A60F-A2DD19047324}" name="Eil. nr"/>
    <tableColumn id="1" xr3:uid="{38C547B1-A77D-4CCA-B871-793F31B45DF7}" name="Platintojas"/>
    <tableColumn id="2" xr3:uid="{C0069BCD-661E-4760-9D2E-46C27F898F74}" name="Pajamos" dataDxfId="26"/>
    <tableColumn id="3" xr3:uid="{0569B448-CED0-4A4B-A608-D8D9687C7B21}" name="Žiūrovų skaičius" dataDxfId="25"/>
    <tableColumn id="4" xr3:uid="{858AE9BB-4999-444A-A3EF-049E1A0D431A}" name="Filmų skaičius"/>
    <tableColumn id="5" xr3:uid="{C1B97CF8-E7B6-4B57-A052-CCD505C8AB44}" name="Pajamos %"/>
    <tableColumn id="6" xr3:uid="{36408DE5-756A-45AF-8D3A-6EDED480EAC5}" name="Žiūrovų skaičius %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FFD871-EC0B-469A-A2B2-BB104725DEB5}" name="Table20" displayName="Table20" ref="I47:J55" totalsRowShown="0">
  <autoFilter ref="I47:J55" xr:uid="{94FFD871-EC0B-469A-A2B2-BB104725DEB5}"/>
  <tableColumns count="2">
    <tableColumn id="1" xr3:uid="{00533C4D-9A06-4467-9C1B-054C508B0058}" name="Platintojas"/>
    <tableColumn id="2" xr3:uid="{9E7A6404-A5A9-469D-9DDF-295D2F87BF37}" name="Pajamos %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EFF2FD6-75F9-4E20-89DF-C227C5374B44}" name="Table21" displayName="Table21" ref="A84:F94" totalsRowShown="0">
  <autoFilter ref="A84:F94" xr:uid="{EEFF2FD6-75F9-4E20-89DF-C227C5374B44}"/>
  <tableColumns count="6">
    <tableColumn id="7" xr3:uid="{AA5D2A05-1781-439E-80FD-220D63ACF993}" name="Eil. Nr."/>
    <tableColumn id="1" xr3:uid="{7F060F8C-C56B-4E95-8374-9D6A55C9755F}" name="Filmo pavadinimas"/>
    <tableColumn id="3" xr3:uid="{9B5D6777-12A6-4685-9B06-D719D484D352}" name="Pajamos " dataDxfId="24"/>
    <tableColumn id="4" xr3:uid="{5B026724-112B-4129-94EC-14F851CA0E0D}" name="Žiūrovų skaičius" dataDxfId="23"/>
    <tableColumn id="5" xr3:uid="{EC08D26E-0810-4625-8057-56841E035A6E}" name="Premjeros data" dataDxfId="22"/>
    <tableColumn id="6" xr3:uid="{320C97F8-CEA5-4431-9EC4-926A430D9102}" name="Platintojas" dataDxfId="21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Filmai_2025" displayName="Tbl_Filmai_2025" ref="A3:I392" totalsRowCount="1">
  <autoFilter ref="A3:I391" xr:uid="{00000000-000C-0000-FFFF-FFFF00000000}"/>
  <sortState xmlns:xlrd2="http://schemas.microsoft.com/office/spreadsheetml/2017/richdata2" ref="A4:I391">
    <sortCondition descending="1" ref="E4:E391"/>
  </sortState>
  <tableColumns count="9">
    <tableColumn id="1" xr3:uid="{00000000-0010-0000-0000-000001000000}" name="Eil. Nr."/>
    <tableColumn id="2" xr3:uid="{00000000-0010-0000-0000-000002000000}" name="Filmo pavadinimas"/>
    <tableColumn id="3" xr3:uid="{00000000-0010-0000-0000-000003000000}" name="Filmo pavadinimas orginalo kalba"/>
    <tableColumn id="4" xr3:uid="{00000000-0010-0000-0000-000004000000}" name="Kilmės šalis"/>
    <tableColumn id="5" xr3:uid="{00000000-0010-0000-0000-000005000000}" name="Pajamos" totalsRowFunction="sum" dataDxfId="20" totalsRowDxfId="19"/>
    <tableColumn id="6" xr3:uid="{00000000-0010-0000-0000-000006000000}" name="Žiūrovų skaičius" totalsRowFunction="sum" totalsRowDxfId="18"/>
    <tableColumn id="7" xr3:uid="{00000000-0010-0000-0000-000007000000}" name="Kopijų skaičius"/>
    <tableColumn id="8" xr3:uid="{00000000-0010-0000-0000-000008000000}" name="Premjeros data"/>
    <tableColumn id="9" xr3:uid="{00000000-0010-0000-0000-000009000000}" name="Platintojas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Suvestine_2025" displayName="Tbl_Suvestine_2025" ref="D395:F408" totalsRowCount="1">
  <autoFilter ref="D395:F407" xr:uid="{00000000-0009-0000-0100-000002000000}"/>
  <tableColumns count="3">
    <tableColumn id="4" xr3:uid="{00000000-0010-0000-0100-000004000000}" name="Mėnuo"/>
    <tableColumn id="5" xr3:uid="{00000000-0010-0000-0100-000005000000}" name="Pajamos" totalsRowFunction="sum" dataDxfId="17" totalsRowDxfId="16"/>
    <tableColumn id="6" xr3:uid="{00000000-0010-0000-0100-000006000000}" name="Žiūrovų skaičius" totalsRowFunction="sum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Filmai_Sausis" displayName="Tbl_Filmai_Sausis" ref="A3:I69" totalsRowCount="1">
  <autoFilter ref="A3:I68" xr:uid="{00000000-0009-0000-0100-000003000000}"/>
  <sortState xmlns:xlrd2="http://schemas.microsoft.com/office/spreadsheetml/2017/richdata2" ref="A4:I68">
    <sortCondition descending="1" ref="E4:E68"/>
  </sortState>
  <tableColumns count="9">
    <tableColumn id="1" xr3:uid="{00000000-0010-0000-0200-000001000000}" name="Eil. Nr."/>
    <tableColumn id="2" xr3:uid="{00000000-0010-0000-0200-000002000000}" name="Filmo pavadinimas"/>
    <tableColumn id="3" xr3:uid="{00000000-0010-0000-0200-000003000000}" name="Filmo pavadinimas orginalo kalba"/>
    <tableColumn id="4" xr3:uid="{00000000-0010-0000-0200-000004000000}" name="Kilmės šalis"/>
    <tableColumn id="5" xr3:uid="{00000000-0010-0000-0200-000005000000}" name="Pajamos" totalsRowFunction="sum"/>
    <tableColumn id="6" xr3:uid="{00000000-0010-0000-0200-000006000000}" name="Žiūrovų skaičius" totalsRowFunction="sum"/>
    <tableColumn id="7" xr3:uid="{00000000-0010-0000-0200-000007000000}" name="Kopijų skaičius"/>
    <tableColumn id="8" xr3:uid="{00000000-0010-0000-0200-000008000000}" name="Premjeros data"/>
    <tableColumn id="9" xr3:uid="{00000000-0010-0000-0200-000009000000}" name="Platintojas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_Filmai_Vasaris" displayName="Tbl_Filmai_Vasaris" ref="A3:I79" totalsRowCount="1">
  <autoFilter ref="A3:I78" xr:uid="{00000000-0009-0000-0100-000004000000}"/>
  <sortState xmlns:xlrd2="http://schemas.microsoft.com/office/spreadsheetml/2017/richdata2" ref="A4:I78">
    <sortCondition descending="1" ref="E4:E78"/>
  </sortState>
  <tableColumns count="9">
    <tableColumn id="1" xr3:uid="{00000000-0010-0000-0300-000001000000}" name="Eil. Nr."/>
    <tableColumn id="2" xr3:uid="{00000000-0010-0000-0300-000002000000}" name="Filmo pavadinimas"/>
    <tableColumn id="3" xr3:uid="{00000000-0010-0000-0300-000003000000}" name="Filmo pavadinimas orginalo kalba"/>
    <tableColumn id="4" xr3:uid="{00000000-0010-0000-0300-000004000000}" name="Kilmės šalis"/>
    <tableColumn id="5" xr3:uid="{00000000-0010-0000-0300-000005000000}" name="Pajamos" totalsRowFunction="sum"/>
    <tableColumn id="6" xr3:uid="{00000000-0010-0000-0300-000006000000}" name="Žiūrovų skaičius" totalsRowFunction="sum"/>
    <tableColumn id="7" xr3:uid="{00000000-0010-0000-0300-000007000000}" name="Kopijų skaičius"/>
    <tableColumn id="8" xr3:uid="{00000000-0010-0000-0300-000008000000}" name="Premjeros data"/>
    <tableColumn id="9" xr3:uid="{00000000-0010-0000-0300-000009000000}" name="Platintojas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A3C53-BA1B-4BB4-8278-CC7DD5A6EF09}">
  <dimension ref="A1:J97"/>
  <sheetViews>
    <sheetView tabSelected="1" workbookViewId="0">
      <selection activeCell="A2" sqref="A2"/>
    </sheetView>
  </sheetViews>
  <sheetFormatPr defaultColWidth="0" defaultRowHeight="14.4" zeroHeight="1" x14ac:dyDescent="0.3"/>
  <cols>
    <col min="1" max="1" width="6.44140625" customWidth="1"/>
    <col min="2" max="2" width="31.109375" customWidth="1"/>
    <col min="3" max="3" width="17.6640625" style="9" customWidth="1"/>
    <col min="4" max="4" width="17.6640625" style="5" customWidth="1"/>
    <col min="5" max="5" width="23.5546875" customWidth="1"/>
    <col min="6" max="6" width="23" customWidth="1"/>
    <col min="7" max="7" width="19" customWidth="1"/>
    <col min="8" max="8" width="8.88671875" customWidth="1"/>
    <col min="9" max="10" width="20" customWidth="1"/>
    <col min="11" max="15" width="8.88671875" customWidth="1"/>
    <col min="16" max="16384" width="8.88671875" hidden="1"/>
  </cols>
  <sheetData>
    <row r="1" spans="2:7" x14ac:dyDescent="0.3">
      <c r="B1" s="14">
        <v>2025</v>
      </c>
      <c r="C1" s="13"/>
    </row>
    <row r="2" spans="2:7" x14ac:dyDescent="0.3">
      <c r="B2" t="s">
        <v>1211</v>
      </c>
      <c r="C2" t="s">
        <v>1212</v>
      </c>
    </row>
    <row r="3" spans="2:7" x14ac:dyDescent="0.3">
      <c r="B3" t="s">
        <v>1215</v>
      </c>
      <c r="C3">
        <v>254</v>
      </c>
    </row>
    <row r="4" spans="2:7" x14ac:dyDescent="0.3">
      <c r="B4" t="s">
        <v>1220</v>
      </c>
      <c r="C4">
        <v>22</v>
      </c>
    </row>
    <row r="5" spans="2:7" x14ac:dyDescent="0.3">
      <c r="B5" t="s">
        <v>1208</v>
      </c>
      <c r="C5" s="5">
        <v>388</v>
      </c>
    </row>
    <row r="6" spans="2:7" x14ac:dyDescent="0.3">
      <c r="B6" t="s">
        <v>1209</v>
      </c>
      <c r="C6" s="9">
        <v>23633318.0561</v>
      </c>
    </row>
    <row r="7" spans="2:7" x14ac:dyDescent="0.3">
      <c r="B7" t="s">
        <v>1210</v>
      </c>
      <c r="C7" s="5">
        <v>3565838</v>
      </c>
    </row>
    <row r="8" spans="2:7" x14ac:dyDescent="0.3"/>
    <row r="9" spans="2:7" x14ac:dyDescent="0.3">
      <c r="B9" s="12" t="s">
        <v>1213</v>
      </c>
      <c r="C9" s="12"/>
      <c r="D9" s="12"/>
      <c r="E9" s="12"/>
      <c r="F9" s="12"/>
      <c r="G9" s="12"/>
    </row>
    <row r="10" spans="2:7" x14ac:dyDescent="0.3">
      <c r="B10" t="s">
        <v>1199</v>
      </c>
      <c r="C10" s="9" t="s">
        <v>5</v>
      </c>
      <c r="D10" s="5" t="s">
        <v>6</v>
      </c>
      <c r="E10" t="s">
        <v>1200</v>
      </c>
      <c r="F10" t="s">
        <v>1201</v>
      </c>
      <c r="G10" t="s">
        <v>1202</v>
      </c>
    </row>
    <row r="11" spans="2:7" x14ac:dyDescent="0.3">
      <c r="B11" t="s">
        <v>1203</v>
      </c>
      <c r="C11" s="9">
        <v>5182864.9560999991</v>
      </c>
      <c r="D11" s="5">
        <v>711815</v>
      </c>
      <c r="E11" s="17">
        <v>21.93</v>
      </c>
      <c r="F11" s="17">
        <v>19.962</v>
      </c>
      <c r="G11">
        <v>39</v>
      </c>
    </row>
    <row r="12" spans="2:7" x14ac:dyDescent="0.3">
      <c r="B12" t="s">
        <v>1204</v>
      </c>
      <c r="C12" s="9">
        <v>3456896.47</v>
      </c>
      <c r="D12" s="5">
        <v>596879</v>
      </c>
      <c r="E12" s="17">
        <v>14.627000000000001</v>
      </c>
      <c r="F12" s="17">
        <v>16.739000000000001</v>
      </c>
      <c r="G12">
        <v>157</v>
      </c>
    </row>
    <row r="13" spans="2:7" x14ac:dyDescent="0.3">
      <c r="B13" t="s">
        <v>1205</v>
      </c>
      <c r="C13" s="9">
        <v>14321305.630000001</v>
      </c>
      <c r="D13" s="5">
        <v>2146152</v>
      </c>
      <c r="E13" s="17">
        <v>60.597999999999999</v>
      </c>
      <c r="F13" s="17">
        <v>60.186</v>
      </c>
      <c r="G13">
        <v>159</v>
      </c>
    </row>
    <row r="14" spans="2:7" x14ac:dyDescent="0.3">
      <c r="B14" t="s">
        <v>1206</v>
      </c>
      <c r="C14" s="9">
        <v>672251</v>
      </c>
      <c r="D14" s="5">
        <v>110992</v>
      </c>
      <c r="E14" s="17">
        <v>2.8450000000000002</v>
      </c>
      <c r="F14" s="17">
        <v>3.113</v>
      </c>
      <c r="G14">
        <v>33</v>
      </c>
    </row>
    <row r="15" spans="2:7" x14ac:dyDescent="0.3">
      <c r="B15" t="s">
        <v>1207</v>
      </c>
      <c r="C15" s="9">
        <f>SUBTOTAL(109,Table1[Pajamos])</f>
        <v>23633318.0561</v>
      </c>
      <c r="D15" s="5">
        <f>SUBTOTAL(109,Table1[Žiūrovų skaičius])</f>
        <v>3565838</v>
      </c>
      <c r="E15">
        <f>SUBTOTAL(109,Table1[Pajamos %])</f>
        <v>100</v>
      </c>
      <c r="F15">
        <f>SUBTOTAL(109,Table1[Žiūrovų skaičius %])</f>
        <v>100</v>
      </c>
      <c r="G15">
        <f>SUBTOTAL(109,Table1[Filmų skaičius])</f>
        <v>388</v>
      </c>
    </row>
    <row r="16" spans="2:7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spans="1:10" x14ac:dyDescent="0.3"/>
    <row r="34" spans="1:10" x14ac:dyDescent="0.3"/>
    <row r="35" spans="1:10" x14ac:dyDescent="0.3"/>
    <row r="36" spans="1:10" x14ac:dyDescent="0.3"/>
    <row r="37" spans="1:10" x14ac:dyDescent="0.3"/>
    <row r="38" spans="1:10" x14ac:dyDescent="0.3"/>
    <row r="39" spans="1:10" x14ac:dyDescent="0.3"/>
    <row r="40" spans="1:10" x14ac:dyDescent="0.3"/>
    <row r="41" spans="1:10" x14ac:dyDescent="0.3"/>
    <row r="42" spans="1:10" x14ac:dyDescent="0.3"/>
    <row r="43" spans="1:10" x14ac:dyDescent="0.3"/>
    <row r="44" spans="1:10" x14ac:dyDescent="0.3"/>
    <row r="45" spans="1:10" x14ac:dyDescent="0.3"/>
    <row r="46" spans="1:10" x14ac:dyDescent="0.3">
      <c r="B46" s="13" t="s">
        <v>1214</v>
      </c>
      <c r="C46" s="13"/>
      <c r="D46" s="13"/>
      <c r="E46" s="13"/>
      <c r="F46" s="13"/>
      <c r="G46" s="13"/>
      <c r="I46" s="13" t="s">
        <v>1217</v>
      </c>
      <c r="J46" s="13"/>
    </row>
    <row r="47" spans="1:10" x14ac:dyDescent="0.3">
      <c r="A47" t="s">
        <v>1219</v>
      </c>
      <c r="B47" t="s">
        <v>9</v>
      </c>
      <c r="C47" s="9" t="s">
        <v>5</v>
      </c>
      <c r="D47" s="5" t="s">
        <v>6</v>
      </c>
      <c r="E47" t="s">
        <v>1202</v>
      </c>
      <c r="F47" t="s">
        <v>1200</v>
      </c>
      <c r="G47" t="s">
        <v>1201</v>
      </c>
      <c r="I47" t="s">
        <v>9</v>
      </c>
      <c r="J47" t="s">
        <v>1200</v>
      </c>
    </row>
    <row r="48" spans="1:10" x14ac:dyDescent="0.3">
      <c r="A48">
        <v>1</v>
      </c>
      <c r="B48" t="s">
        <v>36</v>
      </c>
      <c r="C48" s="9">
        <v>5685578.6599999992</v>
      </c>
      <c r="D48" s="5">
        <v>819268</v>
      </c>
      <c r="E48">
        <v>76</v>
      </c>
      <c r="F48">
        <v>24.056999999999999</v>
      </c>
      <c r="G48">
        <v>22.975000000000001</v>
      </c>
      <c r="I48" t="s">
        <v>36</v>
      </c>
      <c r="J48">
        <v>24.056999999999999</v>
      </c>
    </row>
    <row r="49" spans="1:10" x14ac:dyDescent="0.3">
      <c r="A49">
        <v>2</v>
      </c>
      <c r="B49" t="s">
        <v>43</v>
      </c>
      <c r="C49" s="9">
        <v>4103191.62</v>
      </c>
      <c r="D49" s="5">
        <v>613979</v>
      </c>
      <c r="E49">
        <v>21</v>
      </c>
      <c r="F49">
        <v>17.361999999999998</v>
      </c>
      <c r="G49">
        <v>17.218</v>
      </c>
      <c r="I49" t="s">
        <v>43</v>
      </c>
      <c r="J49">
        <v>17.361999999999998</v>
      </c>
    </row>
    <row r="50" spans="1:10" x14ac:dyDescent="0.3">
      <c r="A50">
        <v>3</v>
      </c>
      <c r="B50" t="s">
        <v>40</v>
      </c>
      <c r="C50" s="9">
        <v>3548249.08</v>
      </c>
      <c r="D50" s="5">
        <v>507634</v>
      </c>
      <c r="E50">
        <v>17</v>
      </c>
      <c r="F50">
        <v>15.013999999999999</v>
      </c>
      <c r="G50">
        <v>14.236000000000001</v>
      </c>
      <c r="I50" t="s">
        <v>40</v>
      </c>
      <c r="J50">
        <v>15.013999999999999</v>
      </c>
    </row>
    <row r="51" spans="1:10" x14ac:dyDescent="0.3">
      <c r="A51">
        <v>4</v>
      </c>
      <c r="B51" t="s">
        <v>60</v>
      </c>
      <c r="C51" s="9">
        <v>2601460.91</v>
      </c>
      <c r="D51" s="5">
        <v>408162</v>
      </c>
      <c r="E51">
        <v>25</v>
      </c>
      <c r="F51">
        <v>11.007999999999999</v>
      </c>
      <c r="G51">
        <v>11.446</v>
      </c>
      <c r="I51" t="s">
        <v>60</v>
      </c>
      <c r="J51">
        <v>11.007999999999999</v>
      </c>
    </row>
    <row r="52" spans="1:10" x14ac:dyDescent="0.3">
      <c r="A52">
        <v>5</v>
      </c>
      <c r="B52" t="s">
        <v>71</v>
      </c>
      <c r="C52" s="9">
        <v>1357556.68</v>
      </c>
      <c r="D52" s="5">
        <v>205017</v>
      </c>
      <c r="E52">
        <v>17</v>
      </c>
      <c r="F52">
        <v>5.7439999999999998</v>
      </c>
      <c r="G52">
        <v>5.7489999999999997</v>
      </c>
      <c r="I52" t="s">
        <v>71</v>
      </c>
      <c r="J52">
        <v>5.7439999999999998</v>
      </c>
    </row>
    <row r="53" spans="1:10" x14ac:dyDescent="0.3">
      <c r="A53">
        <v>6</v>
      </c>
      <c r="B53" t="s">
        <v>55</v>
      </c>
      <c r="C53" s="9">
        <v>1332917.21</v>
      </c>
      <c r="D53" s="5">
        <v>219952</v>
      </c>
      <c r="E53">
        <v>10</v>
      </c>
      <c r="F53">
        <v>5.64</v>
      </c>
      <c r="G53">
        <v>6.1680000000000001</v>
      </c>
      <c r="I53" t="s">
        <v>55</v>
      </c>
      <c r="J53">
        <v>5.64</v>
      </c>
    </row>
    <row r="54" spans="1:10" x14ac:dyDescent="0.3">
      <c r="A54">
        <v>7</v>
      </c>
      <c r="B54" t="s">
        <v>67</v>
      </c>
      <c r="C54" s="9">
        <v>1208038.1000000001</v>
      </c>
      <c r="D54" s="5">
        <v>182974</v>
      </c>
      <c r="E54">
        <v>50</v>
      </c>
      <c r="F54">
        <v>5.1120000000000001</v>
      </c>
      <c r="G54">
        <v>5.1310000000000002</v>
      </c>
      <c r="I54" t="s">
        <v>67</v>
      </c>
      <c r="J54">
        <v>5.1120000000000001</v>
      </c>
    </row>
    <row r="55" spans="1:10" x14ac:dyDescent="0.3">
      <c r="A55">
        <v>8</v>
      </c>
      <c r="B55" t="s">
        <v>155</v>
      </c>
      <c r="C55" s="9">
        <v>720263</v>
      </c>
      <c r="D55" s="5">
        <v>123142</v>
      </c>
      <c r="E55">
        <v>25</v>
      </c>
      <c r="F55">
        <v>3.048</v>
      </c>
      <c r="G55">
        <v>3.4529999999999998</v>
      </c>
      <c r="I55" t="s">
        <v>155</v>
      </c>
      <c r="J55">
        <v>3.048</v>
      </c>
    </row>
    <row r="56" spans="1:10" x14ac:dyDescent="0.3">
      <c r="A56">
        <v>9</v>
      </c>
      <c r="B56" t="s">
        <v>51</v>
      </c>
      <c r="C56" s="9">
        <v>659542</v>
      </c>
      <c r="D56" s="5">
        <v>88154</v>
      </c>
      <c r="E56">
        <v>1</v>
      </c>
      <c r="F56">
        <v>2.7909999999999999</v>
      </c>
      <c r="G56">
        <v>2.472</v>
      </c>
    </row>
    <row r="57" spans="1:10" x14ac:dyDescent="0.3">
      <c r="A57">
        <v>10</v>
      </c>
      <c r="B57" t="s">
        <v>112</v>
      </c>
      <c r="C57" s="9">
        <v>639308.03</v>
      </c>
      <c r="D57" s="5">
        <v>115329</v>
      </c>
      <c r="E57">
        <v>29</v>
      </c>
      <c r="F57">
        <v>2.7050000000000001</v>
      </c>
      <c r="G57">
        <v>3.234</v>
      </c>
    </row>
    <row r="58" spans="1:10" x14ac:dyDescent="0.3">
      <c r="A58">
        <v>11</v>
      </c>
      <c r="B58" t="s">
        <v>57</v>
      </c>
      <c r="C58" s="9">
        <v>466897.11249999999</v>
      </c>
      <c r="D58" s="5">
        <v>65527</v>
      </c>
      <c r="E58">
        <v>1</v>
      </c>
      <c r="F58">
        <v>1.976</v>
      </c>
      <c r="G58">
        <v>1.8380000000000001</v>
      </c>
    </row>
    <row r="59" spans="1:10" x14ac:dyDescent="0.3">
      <c r="A59">
        <v>12</v>
      </c>
      <c r="B59" t="s">
        <v>87</v>
      </c>
      <c r="C59" s="9">
        <v>245865.19</v>
      </c>
      <c r="D59" s="5">
        <v>37436</v>
      </c>
      <c r="E59">
        <v>1</v>
      </c>
      <c r="F59">
        <v>1.04</v>
      </c>
      <c r="G59">
        <v>1.05</v>
      </c>
    </row>
    <row r="60" spans="1:10" x14ac:dyDescent="0.3">
      <c r="A60">
        <v>13</v>
      </c>
      <c r="B60" t="s">
        <v>149</v>
      </c>
      <c r="C60" s="9">
        <v>242739.88</v>
      </c>
      <c r="D60" s="5">
        <v>39280</v>
      </c>
      <c r="E60">
        <v>21</v>
      </c>
      <c r="F60">
        <v>1.0269999999999999</v>
      </c>
      <c r="G60">
        <v>1.1020000000000001</v>
      </c>
    </row>
    <row r="61" spans="1:10" x14ac:dyDescent="0.3">
      <c r="A61">
        <v>14</v>
      </c>
      <c r="B61" t="s">
        <v>143</v>
      </c>
      <c r="C61" s="9">
        <v>208843.91</v>
      </c>
      <c r="D61" s="5">
        <v>31937</v>
      </c>
      <c r="E61">
        <v>14</v>
      </c>
      <c r="F61">
        <v>0.88400000000000001</v>
      </c>
      <c r="G61">
        <v>0.89600000000000002</v>
      </c>
    </row>
    <row r="62" spans="1:10" x14ac:dyDescent="0.3">
      <c r="A62">
        <v>15</v>
      </c>
      <c r="B62" t="s">
        <v>292</v>
      </c>
      <c r="C62" s="9">
        <v>116083.5</v>
      </c>
      <c r="D62" s="5">
        <v>20365</v>
      </c>
      <c r="E62">
        <v>24</v>
      </c>
      <c r="F62">
        <v>0.49099999999999999</v>
      </c>
      <c r="G62">
        <v>0.57099999999999995</v>
      </c>
    </row>
    <row r="63" spans="1:10" x14ac:dyDescent="0.3">
      <c r="A63">
        <v>16</v>
      </c>
      <c r="B63" t="s">
        <v>235</v>
      </c>
      <c r="C63" s="9">
        <v>104895.90360000001</v>
      </c>
      <c r="D63" s="5">
        <v>16598</v>
      </c>
      <c r="E63">
        <v>3</v>
      </c>
      <c r="F63">
        <v>0.44400000000000001</v>
      </c>
      <c r="G63">
        <v>0.46500000000000002</v>
      </c>
    </row>
    <row r="64" spans="1:10" x14ac:dyDescent="0.3">
      <c r="A64">
        <v>17</v>
      </c>
      <c r="B64" t="s">
        <v>317</v>
      </c>
      <c r="C64" s="9">
        <v>83092.89</v>
      </c>
      <c r="D64" s="5">
        <v>15995</v>
      </c>
      <c r="E64">
        <v>14</v>
      </c>
      <c r="F64">
        <v>0.35199999999999998</v>
      </c>
      <c r="G64">
        <v>0.44900000000000001</v>
      </c>
    </row>
    <row r="65" spans="1:7" x14ac:dyDescent="0.3">
      <c r="A65">
        <v>18</v>
      </c>
      <c r="B65" t="s">
        <v>187</v>
      </c>
      <c r="C65" s="9">
        <v>74642.399999999994</v>
      </c>
      <c r="D65" s="5">
        <v>11718</v>
      </c>
      <c r="E65">
        <v>3</v>
      </c>
      <c r="F65">
        <v>0.316</v>
      </c>
      <c r="G65">
        <v>0.32900000000000001</v>
      </c>
    </row>
    <row r="66" spans="1:7" x14ac:dyDescent="0.3">
      <c r="A66">
        <v>19</v>
      </c>
      <c r="B66" t="s">
        <v>254</v>
      </c>
      <c r="C66" s="9">
        <v>40648</v>
      </c>
      <c r="D66" s="5">
        <v>6212</v>
      </c>
      <c r="E66">
        <v>1</v>
      </c>
      <c r="F66">
        <v>0.17199999999999999</v>
      </c>
      <c r="G66">
        <v>0.17399999999999999</v>
      </c>
    </row>
    <row r="67" spans="1:7" x14ac:dyDescent="0.3">
      <c r="A67">
        <v>20</v>
      </c>
      <c r="B67" t="s">
        <v>260</v>
      </c>
      <c r="C67" s="9">
        <v>39012</v>
      </c>
      <c r="D67" s="5">
        <v>6277</v>
      </c>
      <c r="E67">
        <v>1</v>
      </c>
      <c r="F67">
        <v>0.16500000000000001</v>
      </c>
      <c r="G67">
        <v>0.17599999999999999</v>
      </c>
    </row>
    <row r="68" spans="1:7" x14ac:dyDescent="0.3">
      <c r="A68">
        <v>21</v>
      </c>
      <c r="B68" t="s">
        <v>439</v>
      </c>
      <c r="C68" s="9">
        <v>26964.5</v>
      </c>
      <c r="D68" s="5">
        <v>6754</v>
      </c>
      <c r="E68">
        <v>12</v>
      </c>
      <c r="F68">
        <v>0.114</v>
      </c>
      <c r="G68">
        <v>0.189</v>
      </c>
    </row>
    <row r="69" spans="1:7" x14ac:dyDescent="0.3">
      <c r="A69">
        <v>22</v>
      </c>
      <c r="B69" t="s">
        <v>321</v>
      </c>
      <c r="C69" s="9">
        <v>23819.33</v>
      </c>
      <c r="D69" s="5">
        <v>3437</v>
      </c>
      <c r="E69">
        <v>1</v>
      </c>
      <c r="F69">
        <v>0.10100000000000001</v>
      </c>
      <c r="G69">
        <v>9.6000000000000002E-2</v>
      </c>
    </row>
    <row r="70" spans="1:7" x14ac:dyDescent="0.3">
      <c r="A70">
        <v>23</v>
      </c>
      <c r="B70" t="s">
        <v>447</v>
      </c>
      <c r="C70" s="9">
        <v>22050.58</v>
      </c>
      <c r="D70" s="5">
        <v>4386</v>
      </c>
      <c r="E70">
        <v>5</v>
      </c>
      <c r="F70">
        <v>9.2999999999999999E-2</v>
      </c>
      <c r="G70">
        <v>0.123</v>
      </c>
    </row>
    <row r="71" spans="1:7" x14ac:dyDescent="0.3">
      <c r="A71">
        <v>24</v>
      </c>
      <c r="B71" t="s">
        <v>377</v>
      </c>
      <c r="C71" s="9">
        <v>21878.94</v>
      </c>
      <c r="D71" s="5">
        <v>5571</v>
      </c>
      <c r="E71">
        <v>2</v>
      </c>
      <c r="F71">
        <v>9.2999999999999999E-2</v>
      </c>
      <c r="G71">
        <v>0.156</v>
      </c>
    </row>
    <row r="72" spans="1:7" x14ac:dyDescent="0.3">
      <c r="A72">
        <v>25</v>
      </c>
      <c r="B72" t="s">
        <v>394</v>
      </c>
      <c r="C72" s="9">
        <v>14190.75</v>
      </c>
      <c r="D72" s="5">
        <v>2098</v>
      </c>
      <c r="E72">
        <v>1</v>
      </c>
      <c r="F72">
        <v>0.06</v>
      </c>
      <c r="G72">
        <v>5.8999999999999997E-2</v>
      </c>
    </row>
    <row r="73" spans="1:7" x14ac:dyDescent="0.3">
      <c r="A73">
        <v>26</v>
      </c>
      <c r="B73" t="s">
        <v>407</v>
      </c>
      <c r="C73" s="9">
        <v>12532.81</v>
      </c>
      <c r="D73" s="5">
        <v>2085</v>
      </c>
      <c r="E73">
        <v>1</v>
      </c>
      <c r="F73">
        <v>5.2999999999999999E-2</v>
      </c>
      <c r="G73">
        <v>5.8000000000000003E-2</v>
      </c>
    </row>
    <row r="74" spans="1:7" x14ac:dyDescent="0.3">
      <c r="A74">
        <v>27</v>
      </c>
      <c r="B74" t="s">
        <v>499</v>
      </c>
      <c r="C74" s="9">
        <v>9862</v>
      </c>
      <c r="D74" s="5">
        <v>1887</v>
      </c>
      <c r="E74">
        <v>2</v>
      </c>
      <c r="F74">
        <v>4.2000000000000003E-2</v>
      </c>
      <c r="G74">
        <v>5.2999999999999999E-2</v>
      </c>
    </row>
    <row r="75" spans="1:7" x14ac:dyDescent="0.3">
      <c r="A75">
        <v>28</v>
      </c>
      <c r="B75" t="s">
        <v>524</v>
      </c>
      <c r="C75" s="9">
        <v>9651.5</v>
      </c>
      <c r="D75" s="5">
        <v>2250</v>
      </c>
      <c r="E75">
        <v>2</v>
      </c>
      <c r="F75">
        <v>4.1000000000000002E-2</v>
      </c>
      <c r="G75">
        <v>6.3E-2</v>
      </c>
    </row>
    <row r="76" spans="1:7" x14ac:dyDescent="0.3">
      <c r="A76">
        <v>29</v>
      </c>
      <c r="B76" t="s">
        <v>515</v>
      </c>
      <c r="C76" s="9">
        <v>8705.43</v>
      </c>
      <c r="D76" s="5">
        <v>1425</v>
      </c>
      <c r="E76">
        <v>2</v>
      </c>
      <c r="F76">
        <v>3.6999999999999998E-2</v>
      </c>
      <c r="G76">
        <v>0.04</v>
      </c>
    </row>
    <row r="77" spans="1:7" x14ac:dyDescent="0.3">
      <c r="A77">
        <v>30</v>
      </c>
      <c r="B77" t="s">
        <v>629</v>
      </c>
      <c r="C77" s="9">
        <v>2476.64</v>
      </c>
      <c r="D77" s="5">
        <v>342</v>
      </c>
      <c r="E77">
        <v>1</v>
      </c>
      <c r="F77">
        <v>0.01</v>
      </c>
      <c r="G77">
        <v>0.01</v>
      </c>
    </row>
    <row r="78" spans="1:7" x14ac:dyDescent="0.3">
      <c r="A78">
        <v>31</v>
      </c>
      <c r="B78" t="s">
        <v>699</v>
      </c>
      <c r="C78" s="9">
        <v>1569</v>
      </c>
      <c r="D78" s="5">
        <v>462</v>
      </c>
      <c r="E78">
        <v>2</v>
      </c>
      <c r="F78">
        <v>7.0000000000000001E-3</v>
      </c>
      <c r="G78">
        <v>1.2999999999999999E-2</v>
      </c>
    </row>
    <row r="79" spans="1:7" x14ac:dyDescent="0.3">
      <c r="A79">
        <v>32</v>
      </c>
      <c r="B79" t="s">
        <v>800</v>
      </c>
      <c r="C79" s="9">
        <v>427</v>
      </c>
      <c r="D79" s="5">
        <v>103</v>
      </c>
      <c r="E79">
        <v>1</v>
      </c>
      <c r="F79">
        <v>2E-3</v>
      </c>
      <c r="G79">
        <v>3.0000000000000001E-3</v>
      </c>
    </row>
    <row r="80" spans="1:7" x14ac:dyDescent="0.3">
      <c r="A80">
        <v>33</v>
      </c>
      <c r="B80" t="s">
        <v>826</v>
      </c>
      <c r="C80" s="9">
        <v>363.5</v>
      </c>
      <c r="D80" s="5">
        <v>82</v>
      </c>
      <c r="E80">
        <v>2</v>
      </c>
      <c r="F80">
        <v>2E-3</v>
      </c>
      <c r="G80">
        <v>2E-3</v>
      </c>
    </row>
    <row r="81" spans="1:6" x14ac:dyDescent="0.3">
      <c r="B81" s="9"/>
      <c r="C81" s="5"/>
      <c r="D81"/>
    </row>
    <row r="82" spans="1:6" x14ac:dyDescent="0.3">
      <c r="B82" s="9"/>
      <c r="C82" s="5"/>
      <c r="D82"/>
    </row>
    <row r="83" spans="1:6" x14ac:dyDescent="0.3">
      <c r="A83" s="13" t="s">
        <v>1216</v>
      </c>
      <c r="B83" s="13"/>
      <c r="C83" s="13"/>
      <c r="D83" s="13"/>
      <c r="E83" s="13"/>
    </row>
    <row r="84" spans="1:6" x14ac:dyDescent="0.3">
      <c r="A84" t="s">
        <v>1</v>
      </c>
      <c r="B84" t="s">
        <v>2</v>
      </c>
      <c r="C84" s="5" t="s">
        <v>1218</v>
      </c>
      <c r="D84" t="s">
        <v>6</v>
      </c>
      <c r="E84" t="s">
        <v>8</v>
      </c>
      <c r="F84" t="s">
        <v>9</v>
      </c>
    </row>
    <row r="85" spans="1:6" x14ac:dyDescent="0.3">
      <c r="A85">
        <v>1</v>
      </c>
      <c r="B85" t="s">
        <v>34</v>
      </c>
      <c r="C85" s="9">
        <v>3144187.3600000003</v>
      </c>
      <c r="D85" s="5">
        <v>412521</v>
      </c>
      <c r="E85" s="8">
        <v>45681</v>
      </c>
      <c r="F85" s="8" t="s">
        <v>36</v>
      </c>
    </row>
    <row r="86" spans="1:6" x14ac:dyDescent="0.3">
      <c r="A86">
        <v>2</v>
      </c>
      <c r="B86" t="s">
        <v>49</v>
      </c>
      <c r="C86" s="9">
        <v>659542</v>
      </c>
      <c r="D86" s="5">
        <v>88154</v>
      </c>
      <c r="E86" s="8">
        <v>45646</v>
      </c>
      <c r="F86" s="8" t="s">
        <v>51</v>
      </c>
    </row>
    <row r="87" spans="1:6" x14ac:dyDescent="0.3">
      <c r="A87">
        <v>3</v>
      </c>
      <c r="B87" t="s">
        <v>56</v>
      </c>
      <c r="C87" s="9">
        <v>466897.11249999999</v>
      </c>
      <c r="D87" s="5">
        <v>65527</v>
      </c>
      <c r="E87" s="8">
        <v>45702</v>
      </c>
      <c r="F87" s="8" t="s">
        <v>57</v>
      </c>
    </row>
    <row r="88" spans="1:6" x14ac:dyDescent="0.3">
      <c r="A88">
        <v>4</v>
      </c>
      <c r="B88" t="s">
        <v>86</v>
      </c>
      <c r="C88" s="9">
        <v>245865.19</v>
      </c>
      <c r="D88" s="5">
        <v>37436</v>
      </c>
      <c r="E88" s="8">
        <v>45961</v>
      </c>
      <c r="F88" s="8" t="s">
        <v>87</v>
      </c>
    </row>
    <row r="89" spans="1:6" x14ac:dyDescent="0.3">
      <c r="A89">
        <v>5</v>
      </c>
      <c r="B89" t="s">
        <v>108</v>
      </c>
      <c r="C89" s="9">
        <v>208608.41</v>
      </c>
      <c r="D89" s="5">
        <v>31958</v>
      </c>
      <c r="E89" s="8">
        <v>45740</v>
      </c>
      <c r="F89" s="8" t="s">
        <v>67</v>
      </c>
    </row>
    <row r="90" spans="1:6" x14ac:dyDescent="0.3">
      <c r="A90">
        <v>6</v>
      </c>
      <c r="B90" t="s">
        <v>186</v>
      </c>
      <c r="C90" s="9">
        <v>74571.899999999994</v>
      </c>
      <c r="D90" s="5">
        <v>11701</v>
      </c>
      <c r="E90" s="8">
        <v>45919</v>
      </c>
      <c r="F90" s="8" t="s">
        <v>187</v>
      </c>
    </row>
    <row r="91" spans="1:6" x14ac:dyDescent="0.3">
      <c r="A91">
        <v>7</v>
      </c>
      <c r="B91" t="s">
        <v>198</v>
      </c>
      <c r="C91" s="9">
        <v>66827.34</v>
      </c>
      <c r="D91" s="5">
        <v>10980</v>
      </c>
      <c r="E91" s="8">
        <v>45954</v>
      </c>
      <c r="F91" s="8" t="s">
        <v>67</v>
      </c>
    </row>
    <row r="92" spans="1:6" x14ac:dyDescent="0.3">
      <c r="A92">
        <v>8</v>
      </c>
      <c r="B92" t="s">
        <v>234</v>
      </c>
      <c r="C92" s="9">
        <v>48410.41</v>
      </c>
      <c r="D92" s="5">
        <v>7085</v>
      </c>
      <c r="E92" s="8">
        <v>45975</v>
      </c>
      <c r="F92" s="8" t="s">
        <v>235</v>
      </c>
    </row>
    <row r="93" spans="1:6" x14ac:dyDescent="0.3">
      <c r="A93">
        <v>9</v>
      </c>
      <c r="B93" t="s">
        <v>244</v>
      </c>
      <c r="C93" s="9">
        <v>45365.54</v>
      </c>
      <c r="D93" s="5">
        <v>7581</v>
      </c>
      <c r="E93" s="8">
        <v>46010</v>
      </c>
      <c r="F93" s="8" t="s">
        <v>235</v>
      </c>
    </row>
    <row r="94" spans="1:6" x14ac:dyDescent="0.3">
      <c r="A94">
        <v>10</v>
      </c>
      <c r="B94" t="s">
        <v>253</v>
      </c>
      <c r="C94" s="9">
        <v>40648</v>
      </c>
      <c r="D94" s="5">
        <v>6212</v>
      </c>
      <c r="E94" s="8">
        <v>45989</v>
      </c>
      <c r="F94" s="8" t="s">
        <v>254</v>
      </c>
    </row>
    <row r="95" spans="1:6" x14ac:dyDescent="0.3"/>
    <row r="96" spans="1:6" x14ac:dyDescent="0.3"/>
    <row r="97" x14ac:dyDescent="0.3"/>
  </sheetData>
  <pageMargins left="0.75" right="0.75" top="1" bottom="1" header="0.5" footer="0.5"/>
  <drawing r:id="rId1"/>
  <tableParts count="5"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0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30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1083</v>
      </c>
      <c r="C4" t="s">
        <v>59</v>
      </c>
      <c r="D4" t="s">
        <v>39</v>
      </c>
      <c r="E4" s="6">
        <v>298226.96999999997</v>
      </c>
      <c r="F4" s="3">
        <v>54779</v>
      </c>
      <c r="G4" s="3">
        <v>31</v>
      </c>
      <c r="H4" s="4">
        <v>45870</v>
      </c>
      <c r="I4" t="s">
        <v>60</v>
      </c>
    </row>
    <row r="5" spans="1:9" x14ac:dyDescent="0.3">
      <c r="A5" s="2">
        <f t="shared" si="0"/>
        <v>2</v>
      </c>
      <c r="B5" t="s">
        <v>1098</v>
      </c>
      <c r="C5" t="s">
        <v>83</v>
      </c>
      <c r="D5" t="s">
        <v>39</v>
      </c>
      <c r="E5" s="6">
        <v>175608.23</v>
      </c>
      <c r="F5" s="3">
        <v>22418</v>
      </c>
      <c r="G5" s="3">
        <v>20</v>
      </c>
      <c r="H5" s="4">
        <v>45891</v>
      </c>
      <c r="I5" t="s">
        <v>71</v>
      </c>
    </row>
    <row r="6" spans="1:9" x14ac:dyDescent="0.3">
      <c r="A6" s="2">
        <f t="shared" si="0"/>
        <v>3</v>
      </c>
      <c r="B6" t="s">
        <v>46</v>
      </c>
      <c r="C6" t="s">
        <v>46</v>
      </c>
      <c r="D6" t="s">
        <v>39</v>
      </c>
      <c r="E6" s="6">
        <v>175223.21</v>
      </c>
      <c r="F6" s="3">
        <v>24446</v>
      </c>
      <c r="G6" s="3">
        <v>16</v>
      </c>
      <c r="H6" s="4">
        <v>45835</v>
      </c>
      <c r="I6" t="s">
        <v>40</v>
      </c>
    </row>
    <row r="7" spans="1:9" x14ac:dyDescent="0.3">
      <c r="A7" s="2">
        <f t="shared" si="0"/>
        <v>4</v>
      </c>
      <c r="B7" t="s">
        <v>1099</v>
      </c>
      <c r="C7" t="s">
        <v>114</v>
      </c>
      <c r="D7" t="s">
        <v>39</v>
      </c>
      <c r="E7" s="6">
        <v>170926.86</v>
      </c>
      <c r="F7" s="3">
        <v>24361</v>
      </c>
      <c r="G7" s="3">
        <v>15</v>
      </c>
      <c r="H7" s="4">
        <v>45877</v>
      </c>
      <c r="I7" t="s">
        <v>40</v>
      </c>
    </row>
    <row r="8" spans="1:9" x14ac:dyDescent="0.3">
      <c r="A8" s="2">
        <f t="shared" si="0"/>
        <v>5</v>
      </c>
      <c r="B8" t="s">
        <v>1091</v>
      </c>
      <c r="C8" t="s">
        <v>133</v>
      </c>
      <c r="D8" t="s">
        <v>39</v>
      </c>
      <c r="E8" s="6">
        <v>115141.47</v>
      </c>
      <c r="F8" s="3">
        <v>17298</v>
      </c>
      <c r="G8" s="3">
        <v>17</v>
      </c>
      <c r="H8" s="4">
        <v>45870</v>
      </c>
      <c r="I8" t="s">
        <v>55</v>
      </c>
    </row>
    <row r="9" spans="1:9" x14ac:dyDescent="0.3">
      <c r="A9" s="2">
        <f t="shared" si="0"/>
        <v>6</v>
      </c>
      <c r="B9" t="s">
        <v>1077</v>
      </c>
      <c r="C9" t="s">
        <v>117</v>
      </c>
      <c r="D9" t="s">
        <v>39</v>
      </c>
      <c r="E9" s="6">
        <v>72379.009999999995</v>
      </c>
      <c r="F9" s="3">
        <v>10535</v>
      </c>
      <c r="G9" s="3">
        <v>17</v>
      </c>
      <c r="H9" s="4">
        <v>45863</v>
      </c>
      <c r="I9" t="s">
        <v>43</v>
      </c>
    </row>
    <row r="10" spans="1:9" x14ac:dyDescent="0.3">
      <c r="A10" s="2">
        <f t="shared" si="0"/>
        <v>7</v>
      </c>
      <c r="B10" t="s">
        <v>1075</v>
      </c>
      <c r="C10" t="s">
        <v>104</v>
      </c>
      <c r="D10" t="s">
        <v>39</v>
      </c>
      <c r="E10" s="6">
        <v>66931.42</v>
      </c>
      <c r="F10" s="3">
        <v>12759</v>
      </c>
      <c r="G10" s="3">
        <v>18</v>
      </c>
      <c r="H10" s="4">
        <v>45856</v>
      </c>
      <c r="I10" t="s">
        <v>55</v>
      </c>
    </row>
    <row r="11" spans="1:9" x14ac:dyDescent="0.3">
      <c r="A11" s="2">
        <f t="shared" si="0"/>
        <v>8</v>
      </c>
      <c r="B11" t="s">
        <v>1100</v>
      </c>
      <c r="C11" t="s">
        <v>201</v>
      </c>
      <c r="D11" t="s">
        <v>202</v>
      </c>
      <c r="E11" s="6">
        <v>45466.93</v>
      </c>
      <c r="F11" s="3">
        <v>9003</v>
      </c>
      <c r="G11" s="3">
        <v>18</v>
      </c>
      <c r="H11" s="4">
        <v>45891</v>
      </c>
      <c r="I11" t="s">
        <v>36</v>
      </c>
    </row>
    <row r="12" spans="1:9" x14ac:dyDescent="0.3">
      <c r="A12" s="2">
        <f t="shared" si="0"/>
        <v>9</v>
      </c>
      <c r="B12" t="s">
        <v>1094</v>
      </c>
      <c r="C12" t="s">
        <v>240</v>
      </c>
      <c r="D12" t="s">
        <v>241</v>
      </c>
      <c r="E12" s="6">
        <v>45003.02</v>
      </c>
      <c r="F12" s="3">
        <v>6358</v>
      </c>
      <c r="G12" s="3">
        <v>16</v>
      </c>
      <c r="H12" s="4">
        <v>45870</v>
      </c>
      <c r="I12" t="s">
        <v>71</v>
      </c>
    </row>
    <row r="13" spans="1:9" x14ac:dyDescent="0.3">
      <c r="A13" s="2">
        <f t="shared" si="0"/>
        <v>10</v>
      </c>
      <c r="B13" t="s">
        <v>245</v>
      </c>
      <c r="C13" t="s">
        <v>246</v>
      </c>
      <c r="D13" t="s">
        <v>39</v>
      </c>
      <c r="E13" s="6">
        <v>44104.37</v>
      </c>
      <c r="F13" s="3">
        <v>7176</v>
      </c>
      <c r="G13" s="3">
        <v>15</v>
      </c>
      <c r="H13" s="4">
        <v>45877</v>
      </c>
      <c r="I13" t="s">
        <v>43</v>
      </c>
    </row>
    <row r="14" spans="1:9" x14ac:dyDescent="0.3">
      <c r="A14" s="2">
        <f t="shared" si="0"/>
        <v>11</v>
      </c>
      <c r="B14" t="s">
        <v>1101</v>
      </c>
      <c r="C14" t="s">
        <v>309</v>
      </c>
      <c r="D14" t="s">
        <v>169</v>
      </c>
      <c r="E14" s="6">
        <v>25022</v>
      </c>
      <c r="F14" s="3">
        <v>3999</v>
      </c>
      <c r="G14" s="3">
        <v>17</v>
      </c>
      <c r="H14" s="4">
        <v>45877</v>
      </c>
      <c r="I14" t="s">
        <v>155</v>
      </c>
    </row>
    <row r="15" spans="1:9" x14ac:dyDescent="0.3">
      <c r="A15" s="2">
        <f t="shared" si="0"/>
        <v>12</v>
      </c>
      <c r="B15" t="s">
        <v>1102</v>
      </c>
      <c r="C15" t="s">
        <v>307</v>
      </c>
      <c r="D15" t="s">
        <v>39</v>
      </c>
      <c r="E15" s="6">
        <v>24887.1</v>
      </c>
      <c r="F15" s="3">
        <v>4142</v>
      </c>
      <c r="G15" s="3">
        <v>15</v>
      </c>
      <c r="H15" s="4">
        <v>45891</v>
      </c>
      <c r="I15" t="s">
        <v>60</v>
      </c>
    </row>
    <row r="16" spans="1:9" x14ac:dyDescent="0.3">
      <c r="A16" s="2">
        <f t="shared" si="0"/>
        <v>13</v>
      </c>
      <c r="B16" t="s">
        <v>1103</v>
      </c>
      <c r="C16" t="s">
        <v>304</v>
      </c>
      <c r="D16" t="s">
        <v>305</v>
      </c>
      <c r="E16" s="6">
        <v>24561.55</v>
      </c>
      <c r="F16" s="3">
        <v>4185</v>
      </c>
      <c r="G16" s="3">
        <v>16</v>
      </c>
      <c r="H16" s="4">
        <v>45891</v>
      </c>
      <c r="I16" t="s">
        <v>112</v>
      </c>
    </row>
    <row r="17" spans="1:9" x14ac:dyDescent="0.3">
      <c r="A17" s="2">
        <f t="shared" si="0"/>
        <v>14</v>
      </c>
      <c r="B17" t="s">
        <v>1074</v>
      </c>
      <c r="C17" t="s">
        <v>85</v>
      </c>
      <c r="D17" t="s">
        <v>39</v>
      </c>
      <c r="E17" s="6">
        <v>24087.41</v>
      </c>
      <c r="F17" s="3">
        <v>3786</v>
      </c>
      <c r="G17" s="3">
        <v>12</v>
      </c>
      <c r="H17" s="4">
        <v>45840</v>
      </c>
      <c r="I17" t="s">
        <v>60</v>
      </c>
    </row>
    <row r="18" spans="1:9" x14ac:dyDescent="0.3">
      <c r="A18" s="2">
        <f t="shared" si="0"/>
        <v>15</v>
      </c>
      <c r="B18" t="s">
        <v>1030</v>
      </c>
      <c r="C18" t="s">
        <v>48</v>
      </c>
      <c r="D18" t="s">
        <v>39</v>
      </c>
      <c r="E18" s="6">
        <v>20852.810000000001</v>
      </c>
      <c r="F18" s="3">
        <v>3817</v>
      </c>
      <c r="G18" s="3">
        <v>10</v>
      </c>
      <c r="H18" s="4">
        <v>45800</v>
      </c>
      <c r="I18" t="s">
        <v>43</v>
      </c>
    </row>
    <row r="19" spans="1:9" x14ac:dyDescent="0.3">
      <c r="A19" s="2">
        <f t="shared" si="0"/>
        <v>16</v>
      </c>
      <c r="B19" t="s">
        <v>361</v>
      </c>
      <c r="C19" t="s">
        <v>362</v>
      </c>
      <c r="D19" t="s">
        <v>127</v>
      </c>
      <c r="E19" s="6">
        <v>15883</v>
      </c>
      <c r="F19" s="3">
        <v>3356</v>
      </c>
      <c r="G19" s="3">
        <v>17</v>
      </c>
      <c r="H19" s="4">
        <v>45884</v>
      </c>
      <c r="I19" t="s">
        <v>155</v>
      </c>
    </row>
    <row r="20" spans="1:9" x14ac:dyDescent="0.3">
      <c r="A20" s="2">
        <f t="shared" si="0"/>
        <v>17</v>
      </c>
      <c r="B20" t="s">
        <v>1080</v>
      </c>
      <c r="C20" t="s">
        <v>243</v>
      </c>
      <c r="D20" t="s">
        <v>39</v>
      </c>
      <c r="E20" s="6">
        <v>15144.1</v>
      </c>
      <c r="F20" s="3">
        <v>2120</v>
      </c>
      <c r="G20" s="3">
        <v>10</v>
      </c>
      <c r="H20" s="4">
        <v>45863</v>
      </c>
      <c r="I20" t="s">
        <v>36</v>
      </c>
    </row>
    <row r="21" spans="1:9" x14ac:dyDescent="0.3">
      <c r="A21" s="2">
        <f t="shared" si="0"/>
        <v>18</v>
      </c>
      <c r="B21" t="s">
        <v>392</v>
      </c>
      <c r="C21" t="s">
        <v>392</v>
      </c>
      <c r="D21" t="s">
        <v>393</v>
      </c>
      <c r="E21" s="6">
        <v>14190.75</v>
      </c>
      <c r="F21" s="3">
        <v>2098</v>
      </c>
      <c r="G21" s="3">
        <v>9</v>
      </c>
      <c r="H21" s="4">
        <v>45877</v>
      </c>
      <c r="I21" t="s">
        <v>1104</v>
      </c>
    </row>
    <row r="22" spans="1:9" x14ac:dyDescent="0.3">
      <c r="A22" s="2">
        <f t="shared" si="0"/>
        <v>19</v>
      </c>
      <c r="B22" t="s">
        <v>1049</v>
      </c>
      <c r="C22" t="s">
        <v>64</v>
      </c>
      <c r="D22" t="s">
        <v>39</v>
      </c>
      <c r="E22" s="6">
        <v>13262.68</v>
      </c>
      <c r="F22" s="3">
        <v>2544</v>
      </c>
      <c r="G22" s="3">
        <v>12</v>
      </c>
      <c r="H22" s="4">
        <v>45821</v>
      </c>
      <c r="I22" t="s">
        <v>60</v>
      </c>
    </row>
    <row r="23" spans="1:9" x14ac:dyDescent="0.3">
      <c r="A23" s="2">
        <f t="shared" si="0"/>
        <v>20</v>
      </c>
      <c r="B23" t="s">
        <v>1076</v>
      </c>
      <c r="C23" t="s">
        <v>139</v>
      </c>
      <c r="D23" t="s">
        <v>39</v>
      </c>
      <c r="E23" s="6">
        <v>12489.78</v>
      </c>
      <c r="F23" s="3">
        <v>1955</v>
      </c>
      <c r="G23" s="3">
        <v>9</v>
      </c>
      <c r="H23" s="4">
        <v>45849</v>
      </c>
      <c r="I23" t="s">
        <v>40</v>
      </c>
    </row>
    <row r="24" spans="1:9" x14ac:dyDescent="0.3">
      <c r="A24" s="2">
        <f t="shared" si="0"/>
        <v>21</v>
      </c>
      <c r="B24" t="s">
        <v>1105</v>
      </c>
      <c r="C24" t="s">
        <v>445</v>
      </c>
      <c r="D24" t="s">
        <v>446</v>
      </c>
      <c r="E24" s="6">
        <v>9150.84</v>
      </c>
      <c r="F24" s="3">
        <v>1890</v>
      </c>
      <c r="G24" s="3">
        <v>14</v>
      </c>
      <c r="H24" s="4">
        <v>45877</v>
      </c>
      <c r="I24" t="s">
        <v>447</v>
      </c>
    </row>
    <row r="25" spans="1:9" x14ac:dyDescent="0.3">
      <c r="A25" s="2">
        <f t="shared" si="0"/>
        <v>22</v>
      </c>
      <c r="B25" t="s">
        <v>115</v>
      </c>
      <c r="C25" t="s">
        <v>115</v>
      </c>
      <c r="D25" t="s">
        <v>39</v>
      </c>
      <c r="E25" s="6">
        <v>8970.39</v>
      </c>
      <c r="F25" s="3">
        <v>1718</v>
      </c>
      <c r="G25" s="3">
        <v>11</v>
      </c>
      <c r="H25" s="4">
        <v>45835</v>
      </c>
      <c r="I25" t="s">
        <v>43</v>
      </c>
    </row>
    <row r="26" spans="1:9" x14ac:dyDescent="0.3">
      <c r="A26" s="2">
        <f t="shared" si="0"/>
        <v>23</v>
      </c>
      <c r="B26" t="s">
        <v>1106</v>
      </c>
      <c r="C26" t="s">
        <v>353</v>
      </c>
      <c r="D26" t="s">
        <v>39</v>
      </c>
      <c r="E26" s="6">
        <v>7246.74</v>
      </c>
      <c r="F26" s="3">
        <v>1031</v>
      </c>
      <c r="G26" s="3">
        <v>17</v>
      </c>
      <c r="H26" s="4">
        <v>45898</v>
      </c>
      <c r="I26" t="s">
        <v>71</v>
      </c>
    </row>
    <row r="27" spans="1:9" x14ac:dyDescent="0.3">
      <c r="A27" s="2">
        <f t="shared" si="0"/>
        <v>24</v>
      </c>
      <c r="B27" t="s">
        <v>1107</v>
      </c>
      <c r="C27" t="s">
        <v>323</v>
      </c>
      <c r="D27" t="s">
        <v>39</v>
      </c>
      <c r="E27" s="6">
        <v>7237.73</v>
      </c>
      <c r="F27" s="3">
        <v>1045</v>
      </c>
      <c r="G27" s="3">
        <v>18</v>
      </c>
      <c r="H27" s="4">
        <v>45898</v>
      </c>
      <c r="I27" t="s">
        <v>43</v>
      </c>
    </row>
    <row r="28" spans="1:9" x14ac:dyDescent="0.3">
      <c r="A28" s="2">
        <f t="shared" si="0"/>
        <v>25</v>
      </c>
      <c r="B28" t="s">
        <v>1108</v>
      </c>
      <c r="C28" t="s">
        <v>480</v>
      </c>
      <c r="D28" t="s">
        <v>481</v>
      </c>
      <c r="E28" s="6">
        <v>5756.8</v>
      </c>
      <c r="F28" s="3">
        <v>945</v>
      </c>
      <c r="G28" s="3">
        <v>14</v>
      </c>
      <c r="H28" s="4">
        <v>45884</v>
      </c>
      <c r="I28" t="s">
        <v>292</v>
      </c>
    </row>
    <row r="29" spans="1:9" x14ac:dyDescent="0.3">
      <c r="A29" s="2">
        <f t="shared" si="0"/>
        <v>26</v>
      </c>
      <c r="B29" t="s">
        <v>1078</v>
      </c>
      <c r="C29" t="s">
        <v>219</v>
      </c>
      <c r="D29" t="s">
        <v>39</v>
      </c>
      <c r="E29" s="6">
        <v>5710.97</v>
      </c>
      <c r="F29" s="3">
        <v>810</v>
      </c>
      <c r="G29" s="3">
        <v>9</v>
      </c>
      <c r="H29" s="4">
        <v>45856</v>
      </c>
      <c r="I29" t="s">
        <v>71</v>
      </c>
    </row>
    <row r="30" spans="1:9" x14ac:dyDescent="0.3">
      <c r="A30" s="2">
        <f t="shared" si="0"/>
        <v>27</v>
      </c>
      <c r="B30" t="s">
        <v>508</v>
      </c>
      <c r="C30" t="s">
        <v>509</v>
      </c>
      <c r="D30" t="s">
        <v>77</v>
      </c>
      <c r="E30" s="6">
        <v>4729.1499999999996</v>
      </c>
      <c r="F30" s="3">
        <v>1345</v>
      </c>
      <c r="G30" s="3">
        <v>9</v>
      </c>
      <c r="H30" s="4">
        <v>45884</v>
      </c>
      <c r="I30" t="s">
        <v>317</v>
      </c>
    </row>
    <row r="31" spans="1:9" x14ac:dyDescent="0.3">
      <c r="A31" s="2">
        <f t="shared" si="0"/>
        <v>28</v>
      </c>
      <c r="B31" t="s">
        <v>1109</v>
      </c>
      <c r="C31" t="s">
        <v>420</v>
      </c>
      <c r="D31" t="s">
        <v>77</v>
      </c>
      <c r="E31" s="6">
        <v>4496</v>
      </c>
      <c r="F31" s="3">
        <v>840</v>
      </c>
      <c r="G31" s="3">
        <v>14</v>
      </c>
      <c r="H31" s="4">
        <v>45898</v>
      </c>
      <c r="I31" t="s">
        <v>155</v>
      </c>
    </row>
    <row r="32" spans="1:9" x14ac:dyDescent="0.3">
      <c r="A32" s="2">
        <f t="shared" si="0"/>
        <v>29</v>
      </c>
      <c r="B32" t="s">
        <v>1088</v>
      </c>
      <c r="C32" t="s">
        <v>453</v>
      </c>
      <c r="D32" t="s">
        <v>77</v>
      </c>
      <c r="E32" s="6">
        <v>4450.4999999999991</v>
      </c>
      <c r="F32" s="3">
        <v>1329</v>
      </c>
      <c r="G32" s="3">
        <v>6</v>
      </c>
      <c r="H32" s="4">
        <v>45856</v>
      </c>
      <c r="I32" t="s">
        <v>317</v>
      </c>
    </row>
    <row r="33" spans="1:9" x14ac:dyDescent="0.3">
      <c r="A33" s="2">
        <f t="shared" si="0"/>
        <v>30</v>
      </c>
      <c r="B33" t="s">
        <v>1110</v>
      </c>
      <c r="C33" t="s">
        <v>552</v>
      </c>
      <c r="D33" t="s">
        <v>39</v>
      </c>
      <c r="E33" s="6">
        <v>4355.7</v>
      </c>
      <c r="F33" s="3">
        <v>742</v>
      </c>
      <c r="G33" s="3">
        <v>14</v>
      </c>
      <c r="H33" s="4">
        <v>45877</v>
      </c>
      <c r="I33" t="s">
        <v>36</v>
      </c>
    </row>
    <row r="34" spans="1:9" x14ac:dyDescent="0.3">
      <c r="A34" s="2">
        <f t="shared" si="0"/>
        <v>31</v>
      </c>
      <c r="B34" t="s">
        <v>1015</v>
      </c>
      <c r="C34" t="s">
        <v>38</v>
      </c>
      <c r="D34" t="s">
        <v>39</v>
      </c>
      <c r="E34" s="6">
        <v>4228.49</v>
      </c>
      <c r="F34" s="3">
        <v>1308</v>
      </c>
      <c r="G34" s="3">
        <v>7</v>
      </c>
      <c r="H34" s="4">
        <v>45751</v>
      </c>
      <c r="I34" t="s">
        <v>40</v>
      </c>
    </row>
    <row r="35" spans="1:9" x14ac:dyDescent="0.3">
      <c r="A35" s="2">
        <f t="shared" si="0"/>
        <v>32</v>
      </c>
      <c r="B35" t="s">
        <v>1111</v>
      </c>
      <c r="C35" t="s">
        <v>507</v>
      </c>
      <c r="D35" t="s">
        <v>39</v>
      </c>
      <c r="E35" s="6">
        <v>3484.6</v>
      </c>
      <c r="F35" s="3">
        <v>466</v>
      </c>
      <c r="G35" s="3">
        <v>12</v>
      </c>
      <c r="H35" s="4">
        <v>45898</v>
      </c>
      <c r="I35" t="s">
        <v>36</v>
      </c>
    </row>
    <row r="36" spans="1:9" x14ac:dyDescent="0.3">
      <c r="A36" s="2">
        <f t="shared" ref="A36:A67" si="1">IF(B36&lt;&gt;"",ROW()-3,"")</f>
        <v>33</v>
      </c>
      <c r="B36" t="s">
        <v>1053</v>
      </c>
      <c r="C36" t="s">
        <v>258</v>
      </c>
      <c r="D36" t="s">
        <v>39</v>
      </c>
      <c r="E36" s="6">
        <v>3277.3</v>
      </c>
      <c r="F36" s="3">
        <v>454</v>
      </c>
      <c r="G36" s="3">
        <v>3</v>
      </c>
      <c r="H36" s="4">
        <v>45828</v>
      </c>
      <c r="I36" t="s">
        <v>112</v>
      </c>
    </row>
    <row r="37" spans="1:9" x14ac:dyDescent="0.3">
      <c r="A37" s="2">
        <f t="shared" si="1"/>
        <v>34</v>
      </c>
      <c r="B37" t="s">
        <v>985</v>
      </c>
      <c r="C37" t="s">
        <v>108</v>
      </c>
      <c r="D37" t="s">
        <v>35</v>
      </c>
      <c r="E37" s="6">
        <v>2655.65</v>
      </c>
      <c r="F37" s="3">
        <v>365</v>
      </c>
      <c r="G37" s="3">
        <v>4</v>
      </c>
      <c r="H37" s="4">
        <v>45740</v>
      </c>
      <c r="I37" t="s">
        <v>67</v>
      </c>
    </row>
    <row r="38" spans="1:9" x14ac:dyDescent="0.3">
      <c r="A38" s="2">
        <f t="shared" si="1"/>
        <v>35</v>
      </c>
      <c r="B38" t="s">
        <v>1085</v>
      </c>
      <c r="C38" t="s">
        <v>414</v>
      </c>
      <c r="D38" t="s">
        <v>415</v>
      </c>
      <c r="E38" s="6">
        <v>2624</v>
      </c>
      <c r="F38" s="3">
        <v>485</v>
      </c>
      <c r="G38" s="3">
        <v>7</v>
      </c>
      <c r="H38" s="4">
        <v>45863</v>
      </c>
      <c r="I38" t="s">
        <v>155</v>
      </c>
    </row>
    <row r="39" spans="1:9" x14ac:dyDescent="0.3">
      <c r="A39" s="2">
        <f t="shared" si="1"/>
        <v>36</v>
      </c>
      <c r="B39" t="s">
        <v>916</v>
      </c>
      <c r="C39" t="s">
        <v>91</v>
      </c>
      <c r="D39" t="s">
        <v>92</v>
      </c>
      <c r="E39" s="6">
        <v>2432.29</v>
      </c>
      <c r="F39" s="3">
        <v>466</v>
      </c>
      <c r="G39" s="3">
        <v>4</v>
      </c>
      <c r="H39" s="4">
        <v>45625</v>
      </c>
      <c r="I39" t="s">
        <v>43</v>
      </c>
    </row>
    <row r="40" spans="1:9" x14ac:dyDescent="0.3">
      <c r="A40" s="2">
        <f t="shared" si="1"/>
        <v>37</v>
      </c>
      <c r="B40" t="s">
        <v>34</v>
      </c>
      <c r="C40" t="s">
        <v>34</v>
      </c>
      <c r="D40" t="s">
        <v>35</v>
      </c>
      <c r="E40" s="6">
        <v>2118.0500000000002</v>
      </c>
      <c r="F40" s="3">
        <v>310</v>
      </c>
      <c r="G40" s="3">
        <v>3</v>
      </c>
      <c r="H40" s="4">
        <v>45681</v>
      </c>
      <c r="I40" t="s">
        <v>36</v>
      </c>
    </row>
    <row r="41" spans="1:9" x14ac:dyDescent="0.3">
      <c r="A41" s="2">
        <f t="shared" si="1"/>
        <v>38</v>
      </c>
      <c r="B41" t="s">
        <v>972</v>
      </c>
      <c r="C41" t="s">
        <v>485</v>
      </c>
      <c r="D41" t="s">
        <v>486</v>
      </c>
      <c r="E41" s="6">
        <v>1985</v>
      </c>
      <c r="F41" s="3">
        <v>397</v>
      </c>
      <c r="G41" s="3" t="s">
        <v>50</v>
      </c>
      <c r="H41" s="4">
        <v>45709</v>
      </c>
      <c r="I41" t="s">
        <v>149</v>
      </c>
    </row>
    <row r="42" spans="1:9" x14ac:dyDescent="0.3">
      <c r="A42" s="2">
        <f t="shared" si="1"/>
        <v>39</v>
      </c>
      <c r="B42" t="s">
        <v>662</v>
      </c>
      <c r="C42" t="s">
        <v>663</v>
      </c>
      <c r="D42" t="s">
        <v>666</v>
      </c>
      <c r="E42" s="6">
        <v>1940</v>
      </c>
      <c r="F42" s="3">
        <v>388</v>
      </c>
      <c r="G42" s="3" t="s">
        <v>50</v>
      </c>
      <c r="H42" s="4">
        <v>44771</v>
      </c>
      <c r="I42" t="s">
        <v>149</v>
      </c>
    </row>
    <row r="43" spans="1:9" x14ac:dyDescent="0.3">
      <c r="A43" s="2">
        <f t="shared" si="1"/>
        <v>40</v>
      </c>
      <c r="B43" t="s">
        <v>919</v>
      </c>
      <c r="C43" t="s">
        <v>147</v>
      </c>
      <c r="D43" t="s">
        <v>148</v>
      </c>
      <c r="E43" s="6">
        <v>1883.5</v>
      </c>
      <c r="F43" s="3">
        <v>265</v>
      </c>
      <c r="G43" s="3" t="s">
        <v>50</v>
      </c>
      <c r="H43" s="4">
        <v>45653</v>
      </c>
      <c r="I43" t="s">
        <v>149</v>
      </c>
    </row>
    <row r="44" spans="1:9" x14ac:dyDescent="0.3">
      <c r="A44" s="2">
        <f t="shared" si="1"/>
        <v>41</v>
      </c>
      <c r="B44" t="s">
        <v>1112</v>
      </c>
      <c r="C44" t="s">
        <v>575</v>
      </c>
      <c r="D44" t="s">
        <v>39</v>
      </c>
      <c r="E44" s="6">
        <v>1860</v>
      </c>
      <c r="F44" s="3">
        <v>746</v>
      </c>
      <c r="G44" s="3">
        <v>5</v>
      </c>
      <c r="H44" s="4">
        <v>45436</v>
      </c>
      <c r="I44" t="s">
        <v>71</v>
      </c>
    </row>
    <row r="45" spans="1:9" x14ac:dyDescent="0.3">
      <c r="A45" s="2">
        <f t="shared" si="1"/>
        <v>42</v>
      </c>
      <c r="B45" t="s">
        <v>1113</v>
      </c>
      <c r="C45" t="s">
        <v>634</v>
      </c>
      <c r="D45" t="s">
        <v>77</v>
      </c>
      <c r="E45" s="6">
        <v>1851</v>
      </c>
      <c r="F45" s="3">
        <v>761</v>
      </c>
      <c r="G45" s="3">
        <v>5</v>
      </c>
      <c r="H45" s="4">
        <v>45492</v>
      </c>
      <c r="I45" t="s">
        <v>155</v>
      </c>
    </row>
    <row r="46" spans="1:9" x14ac:dyDescent="0.3">
      <c r="A46" s="2">
        <f t="shared" si="1"/>
        <v>43</v>
      </c>
      <c r="B46" t="s">
        <v>918</v>
      </c>
      <c r="C46" t="s">
        <v>69</v>
      </c>
      <c r="D46" t="s">
        <v>70</v>
      </c>
      <c r="E46" s="6">
        <v>1826.01</v>
      </c>
      <c r="F46" s="3">
        <v>359</v>
      </c>
      <c r="G46" s="3">
        <v>4</v>
      </c>
      <c r="H46" s="4">
        <v>45681</v>
      </c>
      <c r="I46" t="s">
        <v>71</v>
      </c>
    </row>
    <row r="47" spans="1:9" x14ac:dyDescent="0.3">
      <c r="A47" s="2">
        <f t="shared" si="1"/>
        <v>44</v>
      </c>
      <c r="B47" t="s">
        <v>1092</v>
      </c>
      <c r="C47" t="s">
        <v>556</v>
      </c>
      <c r="D47" t="s">
        <v>39</v>
      </c>
      <c r="E47" s="6">
        <v>1649.5500000000002</v>
      </c>
      <c r="F47" s="3">
        <v>246</v>
      </c>
      <c r="G47" s="3">
        <v>6</v>
      </c>
      <c r="H47" s="4">
        <v>45856</v>
      </c>
      <c r="I47" t="s">
        <v>292</v>
      </c>
    </row>
    <row r="48" spans="1:9" x14ac:dyDescent="0.3">
      <c r="A48" s="2">
        <f t="shared" si="1"/>
        <v>45</v>
      </c>
      <c r="B48" t="s">
        <v>1041</v>
      </c>
      <c r="C48" t="s">
        <v>231</v>
      </c>
      <c r="D48" t="s">
        <v>39</v>
      </c>
      <c r="E48" s="6">
        <v>1640.03</v>
      </c>
      <c r="F48" s="3">
        <v>242</v>
      </c>
      <c r="G48" s="3">
        <v>3</v>
      </c>
      <c r="H48" s="4">
        <v>45807</v>
      </c>
      <c r="I48" t="s">
        <v>60</v>
      </c>
    </row>
    <row r="49" spans="1:9" x14ac:dyDescent="0.3">
      <c r="A49" s="2">
        <f t="shared" si="1"/>
        <v>46</v>
      </c>
      <c r="B49" t="s">
        <v>1050</v>
      </c>
      <c r="C49" t="s">
        <v>106</v>
      </c>
      <c r="D49" t="s">
        <v>107</v>
      </c>
      <c r="E49" s="6">
        <v>1588.63</v>
      </c>
      <c r="F49" s="3">
        <v>228</v>
      </c>
      <c r="G49" s="3">
        <v>3</v>
      </c>
      <c r="H49" s="4">
        <v>45828</v>
      </c>
      <c r="I49" t="s">
        <v>71</v>
      </c>
    </row>
    <row r="50" spans="1:9" x14ac:dyDescent="0.3">
      <c r="A50" s="2">
        <f t="shared" si="1"/>
        <v>47</v>
      </c>
      <c r="B50" t="s">
        <v>988</v>
      </c>
      <c r="C50" t="s">
        <v>162</v>
      </c>
      <c r="D50" t="s">
        <v>163</v>
      </c>
      <c r="E50" s="6">
        <v>1523.3</v>
      </c>
      <c r="F50" s="3">
        <v>256</v>
      </c>
      <c r="G50" s="3">
        <v>3</v>
      </c>
      <c r="H50" s="4">
        <v>45744</v>
      </c>
      <c r="I50" t="s">
        <v>36</v>
      </c>
    </row>
    <row r="51" spans="1:9" x14ac:dyDescent="0.3">
      <c r="A51" s="2">
        <f t="shared" si="1"/>
        <v>48</v>
      </c>
      <c r="B51" t="s">
        <v>993</v>
      </c>
      <c r="C51" t="s">
        <v>435</v>
      </c>
      <c r="D51" t="s">
        <v>436</v>
      </c>
      <c r="E51" s="6">
        <v>1344</v>
      </c>
      <c r="F51" s="3">
        <v>192</v>
      </c>
      <c r="G51" s="3">
        <v>1</v>
      </c>
      <c r="H51" s="4">
        <v>45740</v>
      </c>
      <c r="I51" t="s">
        <v>67</v>
      </c>
    </row>
    <row r="52" spans="1:9" x14ac:dyDescent="0.3">
      <c r="A52" s="2">
        <f t="shared" si="1"/>
        <v>49</v>
      </c>
      <c r="B52" t="s">
        <v>963</v>
      </c>
      <c r="C52" t="s">
        <v>168</v>
      </c>
      <c r="D52" t="s">
        <v>169</v>
      </c>
      <c r="E52" s="6">
        <v>1307.5</v>
      </c>
      <c r="F52" s="3">
        <v>494</v>
      </c>
      <c r="G52" s="3">
        <v>6</v>
      </c>
      <c r="H52" s="4">
        <v>45709</v>
      </c>
      <c r="I52" t="s">
        <v>112</v>
      </c>
    </row>
    <row r="53" spans="1:9" x14ac:dyDescent="0.3">
      <c r="A53" s="2">
        <f t="shared" si="1"/>
        <v>50</v>
      </c>
      <c r="B53" t="s">
        <v>1090</v>
      </c>
      <c r="C53" t="s">
        <v>539</v>
      </c>
      <c r="D53" t="s">
        <v>169</v>
      </c>
      <c r="E53" s="6">
        <v>1302.2</v>
      </c>
      <c r="F53" s="3">
        <v>195</v>
      </c>
      <c r="G53" s="3">
        <v>4</v>
      </c>
      <c r="H53" s="4">
        <v>45863</v>
      </c>
      <c r="I53" t="s">
        <v>112</v>
      </c>
    </row>
    <row r="54" spans="1:9" x14ac:dyDescent="0.3">
      <c r="A54" s="2">
        <f t="shared" si="1"/>
        <v>51</v>
      </c>
      <c r="B54" t="s">
        <v>1034</v>
      </c>
      <c r="C54" t="s">
        <v>283</v>
      </c>
      <c r="D54" t="s">
        <v>127</v>
      </c>
      <c r="E54" s="6">
        <v>1215.0999999999999</v>
      </c>
      <c r="F54" s="3">
        <v>482</v>
      </c>
      <c r="G54" s="3">
        <v>5</v>
      </c>
      <c r="H54" s="4">
        <v>45794</v>
      </c>
      <c r="I54" t="s">
        <v>36</v>
      </c>
    </row>
    <row r="55" spans="1:9" x14ac:dyDescent="0.3">
      <c r="A55" s="2">
        <f t="shared" si="1"/>
        <v>52</v>
      </c>
      <c r="B55" t="s">
        <v>1114</v>
      </c>
      <c r="C55" t="s">
        <v>602</v>
      </c>
      <c r="D55" t="s">
        <v>169</v>
      </c>
      <c r="E55" s="6">
        <v>1192.03</v>
      </c>
      <c r="F55" s="3">
        <v>189</v>
      </c>
      <c r="G55" s="3">
        <v>11</v>
      </c>
      <c r="H55" s="4">
        <v>45898</v>
      </c>
      <c r="I55" t="s">
        <v>112</v>
      </c>
    </row>
    <row r="56" spans="1:9" x14ac:dyDescent="0.3">
      <c r="A56" s="2">
        <f t="shared" si="1"/>
        <v>53</v>
      </c>
      <c r="B56" t="s">
        <v>984</v>
      </c>
      <c r="C56" t="s">
        <v>73</v>
      </c>
      <c r="D56" t="s">
        <v>74</v>
      </c>
      <c r="E56" s="6">
        <v>1185.5</v>
      </c>
      <c r="F56" s="3">
        <v>195</v>
      </c>
      <c r="G56" s="3">
        <v>5</v>
      </c>
      <c r="H56" s="4">
        <v>45744</v>
      </c>
      <c r="I56" t="s">
        <v>67</v>
      </c>
    </row>
    <row r="57" spans="1:9" x14ac:dyDescent="0.3">
      <c r="A57" s="2">
        <f t="shared" si="1"/>
        <v>54</v>
      </c>
      <c r="B57" t="s">
        <v>1066</v>
      </c>
      <c r="C57" t="s">
        <v>632</v>
      </c>
      <c r="D57" t="s">
        <v>635</v>
      </c>
      <c r="E57" s="6">
        <v>1073.25</v>
      </c>
      <c r="F57" s="3">
        <v>156</v>
      </c>
      <c r="G57" s="3">
        <v>4</v>
      </c>
      <c r="H57" s="4">
        <v>45254</v>
      </c>
      <c r="I57" t="s">
        <v>67</v>
      </c>
    </row>
    <row r="58" spans="1:9" x14ac:dyDescent="0.3">
      <c r="A58" s="2">
        <f t="shared" si="1"/>
        <v>55</v>
      </c>
      <c r="B58" t="s">
        <v>947</v>
      </c>
      <c r="C58" t="s">
        <v>619</v>
      </c>
      <c r="D58" t="s">
        <v>107</v>
      </c>
      <c r="E58" s="6">
        <v>1012.5</v>
      </c>
      <c r="F58" s="3">
        <v>154</v>
      </c>
      <c r="G58" s="3">
        <v>2</v>
      </c>
      <c r="H58" s="4">
        <v>45562</v>
      </c>
      <c r="I58" t="s">
        <v>112</v>
      </c>
    </row>
    <row r="59" spans="1:9" x14ac:dyDescent="0.3">
      <c r="A59" s="2">
        <f t="shared" si="1"/>
        <v>56</v>
      </c>
      <c r="B59" t="s">
        <v>971</v>
      </c>
      <c r="C59" t="s">
        <v>433</v>
      </c>
      <c r="D59" t="s">
        <v>169</v>
      </c>
      <c r="E59" s="6">
        <v>919.5</v>
      </c>
      <c r="F59" s="3">
        <v>162</v>
      </c>
      <c r="G59" s="3" t="s">
        <v>50</v>
      </c>
      <c r="H59" s="4">
        <v>45702</v>
      </c>
      <c r="I59" t="s">
        <v>149</v>
      </c>
    </row>
    <row r="60" spans="1:9" x14ac:dyDescent="0.3">
      <c r="A60" s="2">
        <f t="shared" si="1"/>
        <v>57</v>
      </c>
      <c r="B60" t="s">
        <v>1058</v>
      </c>
      <c r="C60" t="s">
        <v>558</v>
      </c>
      <c r="D60" t="s">
        <v>148</v>
      </c>
      <c r="E60" s="6">
        <v>882.55000000000018</v>
      </c>
      <c r="F60" s="3">
        <v>136</v>
      </c>
      <c r="G60" s="3">
        <v>3</v>
      </c>
      <c r="H60" s="4">
        <v>45807</v>
      </c>
      <c r="I60" t="s">
        <v>317</v>
      </c>
    </row>
    <row r="61" spans="1:9" x14ac:dyDescent="0.3">
      <c r="A61" s="2">
        <f t="shared" si="1"/>
        <v>58</v>
      </c>
      <c r="B61" t="s">
        <v>1046</v>
      </c>
      <c r="C61" t="s">
        <v>573</v>
      </c>
      <c r="D61" t="s">
        <v>169</v>
      </c>
      <c r="E61" s="6">
        <v>704.5</v>
      </c>
      <c r="F61" s="3">
        <v>230</v>
      </c>
      <c r="G61" s="3" t="s">
        <v>50</v>
      </c>
      <c r="H61" s="4">
        <v>45618</v>
      </c>
      <c r="I61" t="s">
        <v>149</v>
      </c>
    </row>
    <row r="62" spans="1:9" x14ac:dyDescent="0.3">
      <c r="A62" s="2">
        <f t="shared" si="1"/>
        <v>59</v>
      </c>
      <c r="B62" t="s">
        <v>759</v>
      </c>
      <c r="C62" t="s">
        <v>760</v>
      </c>
      <c r="D62" t="s">
        <v>302</v>
      </c>
      <c r="E62" s="6">
        <v>704.5</v>
      </c>
      <c r="F62" s="3">
        <v>230</v>
      </c>
      <c r="G62" s="3" t="s">
        <v>50</v>
      </c>
      <c r="H62" s="4">
        <v>45590</v>
      </c>
      <c r="I62" t="s">
        <v>149</v>
      </c>
    </row>
    <row r="63" spans="1:9" x14ac:dyDescent="0.3">
      <c r="A63" s="2">
        <f t="shared" si="1"/>
        <v>60</v>
      </c>
      <c r="B63" t="s">
        <v>1081</v>
      </c>
      <c r="C63" t="s">
        <v>428</v>
      </c>
      <c r="D63" t="s">
        <v>169</v>
      </c>
      <c r="E63" s="6">
        <v>657.06</v>
      </c>
      <c r="F63" s="3">
        <v>126</v>
      </c>
      <c r="G63" s="3">
        <v>3</v>
      </c>
      <c r="H63" s="4">
        <v>45842</v>
      </c>
      <c r="I63" t="s">
        <v>1082</v>
      </c>
    </row>
    <row r="64" spans="1:9" x14ac:dyDescent="0.3">
      <c r="A64" s="2">
        <f t="shared" si="1"/>
        <v>61</v>
      </c>
      <c r="B64" t="s">
        <v>733</v>
      </c>
      <c r="C64" t="s">
        <v>734</v>
      </c>
      <c r="D64" t="s">
        <v>737</v>
      </c>
      <c r="E64" s="6">
        <v>644.79999999999995</v>
      </c>
      <c r="F64" s="3">
        <v>77</v>
      </c>
      <c r="G64" s="3" t="s">
        <v>50</v>
      </c>
      <c r="H64" s="4">
        <v>45282</v>
      </c>
      <c r="I64" t="s">
        <v>149</v>
      </c>
    </row>
    <row r="65" spans="1:9" x14ac:dyDescent="0.3">
      <c r="A65" s="2">
        <f t="shared" si="1"/>
        <v>62</v>
      </c>
      <c r="B65" t="s">
        <v>1096</v>
      </c>
      <c r="C65" t="s">
        <v>730</v>
      </c>
      <c r="D65" t="s">
        <v>107</v>
      </c>
      <c r="E65" s="6">
        <v>630</v>
      </c>
      <c r="F65" s="3">
        <v>97</v>
      </c>
      <c r="G65" s="3">
        <v>2</v>
      </c>
      <c r="H65" s="4">
        <v>45555</v>
      </c>
      <c r="I65" t="s">
        <v>67</v>
      </c>
    </row>
    <row r="66" spans="1:9" x14ac:dyDescent="0.3">
      <c r="A66" s="2">
        <f t="shared" si="1"/>
        <v>63</v>
      </c>
      <c r="B66" t="s">
        <v>1018</v>
      </c>
      <c r="C66" t="s">
        <v>213</v>
      </c>
      <c r="D66" t="s">
        <v>169</v>
      </c>
      <c r="E66" s="6">
        <v>614</v>
      </c>
      <c r="F66" s="3">
        <v>247</v>
      </c>
      <c r="G66" s="3">
        <v>4</v>
      </c>
      <c r="H66" s="4">
        <v>45765</v>
      </c>
      <c r="I66" t="s">
        <v>953</v>
      </c>
    </row>
    <row r="67" spans="1:9" x14ac:dyDescent="0.3">
      <c r="A67" s="2">
        <f t="shared" si="1"/>
        <v>64</v>
      </c>
      <c r="B67" t="s">
        <v>1115</v>
      </c>
      <c r="C67" t="s">
        <v>789</v>
      </c>
      <c r="D67" t="s">
        <v>211</v>
      </c>
      <c r="E67" s="6">
        <v>503</v>
      </c>
      <c r="F67" s="3">
        <v>77</v>
      </c>
      <c r="G67" s="3">
        <v>2</v>
      </c>
      <c r="H67" s="4">
        <v>45379</v>
      </c>
      <c r="I67" t="s">
        <v>67</v>
      </c>
    </row>
    <row r="68" spans="1:9" x14ac:dyDescent="0.3">
      <c r="A68" s="2">
        <f t="shared" ref="A68:A99" si="2">IF(B68&lt;&gt;"",ROW()-3,"")</f>
        <v>65</v>
      </c>
      <c r="B68" t="s">
        <v>958</v>
      </c>
      <c r="C68" t="s">
        <v>769</v>
      </c>
      <c r="D68" t="s">
        <v>39</v>
      </c>
      <c r="E68" s="6">
        <v>474.5</v>
      </c>
      <c r="F68" s="3">
        <v>72</v>
      </c>
      <c r="G68" s="3">
        <v>1</v>
      </c>
      <c r="H68" s="4">
        <v>45597</v>
      </c>
      <c r="I68" t="s">
        <v>36</v>
      </c>
    </row>
    <row r="69" spans="1:9" x14ac:dyDescent="0.3">
      <c r="A69" s="2">
        <f t="shared" si="2"/>
        <v>66</v>
      </c>
      <c r="B69" t="s">
        <v>1006</v>
      </c>
      <c r="C69" t="s">
        <v>648</v>
      </c>
      <c r="D69" t="s">
        <v>651</v>
      </c>
      <c r="E69" s="6">
        <v>452</v>
      </c>
      <c r="F69" s="3">
        <v>67</v>
      </c>
      <c r="G69" s="3">
        <v>2</v>
      </c>
      <c r="H69" s="4">
        <v>45740</v>
      </c>
      <c r="I69" t="s">
        <v>67</v>
      </c>
    </row>
    <row r="70" spans="1:9" x14ac:dyDescent="0.3">
      <c r="A70" s="2">
        <f t="shared" si="2"/>
        <v>67</v>
      </c>
      <c r="B70" t="s">
        <v>1024</v>
      </c>
      <c r="C70" t="s">
        <v>341</v>
      </c>
      <c r="D70" t="s">
        <v>342</v>
      </c>
      <c r="E70" s="6">
        <v>443</v>
      </c>
      <c r="F70" s="3">
        <v>95</v>
      </c>
      <c r="G70" s="3">
        <v>1</v>
      </c>
      <c r="H70" s="4">
        <v>45758</v>
      </c>
      <c r="I70" t="s">
        <v>155</v>
      </c>
    </row>
    <row r="71" spans="1:9" x14ac:dyDescent="0.3">
      <c r="A71" s="2">
        <f t="shared" si="2"/>
        <v>68</v>
      </c>
      <c r="B71" t="s">
        <v>1116</v>
      </c>
      <c r="C71" t="s">
        <v>585</v>
      </c>
      <c r="D71" t="s">
        <v>39</v>
      </c>
      <c r="E71" s="6">
        <v>435.5</v>
      </c>
      <c r="F71" s="3">
        <v>65</v>
      </c>
      <c r="G71" s="3">
        <v>1</v>
      </c>
      <c r="H71" s="4">
        <v>45548</v>
      </c>
      <c r="I71" t="s">
        <v>36</v>
      </c>
    </row>
    <row r="72" spans="1:9" x14ac:dyDescent="0.3">
      <c r="A72" s="2">
        <f t="shared" si="2"/>
        <v>69</v>
      </c>
      <c r="B72" t="s">
        <v>922</v>
      </c>
      <c r="C72" t="s">
        <v>223</v>
      </c>
      <c r="D72" t="s">
        <v>169</v>
      </c>
      <c r="E72" s="6">
        <v>421.4</v>
      </c>
      <c r="F72" s="3">
        <v>74</v>
      </c>
      <c r="G72" s="3" t="s">
        <v>50</v>
      </c>
      <c r="H72" s="4">
        <v>45674</v>
      </c>
      <c r="I72" t="s">
        <v>149</v>
      </c>
    </row>
    <row r="73" spans="1:9" x14ac:dyDescent="0.3">
      <c r="A73" s="2">
        <f t="shared" si="2"/>
        <v>70</v>
      </c>
      <c r="B73" t="s">
        <v>454</v>
      </c>
      <c r="C73" t="s">
        <v>454</v>
      </c>
      <c r="D73" t="s">
        <v>35</v>
      </c>
      <c r="E73" s="6">
        <v>350</v>
      </c>
      <c r="F73" s="3">
        <v>60</v>
      </c>
      <c r="G73" s="3">
        <v>1</v>
      </c>
      <c r="H73" s="4">
        <v>45625</v>
      </c>
      <c r="I73" t="s">
        <v>36</v>
      </c>
    </row>
    <row r="74" spans="1:9" x14ac:dyDescent="0.3">
      <c r="A74" s="2">
        <f t="shared" si="2"/>
        <v>71</v>
      </c>
      <c r="B74" t="s">
        <v>1087</v>
      </c>
      <c r="C74" t="s">
        <v>497</v>
      </c>
      <c r="D74" t="s">
        <v>380</v>
      </c>
      <c r="E74" s="6">
        <v>334</v>
      </c>
      <c r="F74" s="3">
        <v>57</v>
      </c>
      <c r="G74" s="3">
        <v>2</v>
      </c>
      <c r="H74" s="4">
        <v>45856</v>
      </c>
      <c r="I74" t="s">
        <v>155</v>
      </c>
    </row>
    <row r="75" spans="1:9" x14ac:dyDescent="0.3">
      <c r="A75" s="2">
        <f t="shared" si="2"/>
        <v>72</v>
      </c>
      <c r="B75" t="s">
        <v>948</v>
      </c>
      <c r="C75" t="s">
        <v>710</v>
      </c>
      <c r="D75" t="s">
        <v>713</v>
      </c>
      <c r="E75" s="6">
        <v>325</v>
      </c>
      <c r="F75" s="3">
        <v>48</v>
      </c>
      <c r="G75" s="3">
        <v>1</v>
      </c>
      <c r="H75" s="4">
        <v>45590</v>
      </c>
      <c r="I75" t="s">
        <v>112</v>
      </c>
    </row>
    <row r="76" spans="1:9" x14ac:dyDescent="0.3">
      <c r="A76" s="2">
        <f t="shared" si="2"/>
        <v>73</v>
      </c>
      <c r="B76" t="s">
        <v>405</v>
      </c>
      <c r="C76" t="s">
        <v>405</v>
      </c>
      <c r="D76" t="s">
        <v>406</v>
      </c>
      <c r="E76" s="6">
        <v>322.5</v>
      </c>
      <c r="F76" s="3">
        <v>47</v>
      </c>
      <c r="G76" s="3">
        <v>1</v>
      </c>
      <c r="H76" s="4">
        <v>45758</v>
      </c>
      <c r="I76" t="s">
        <v>407</v>
      </c>
    </row>
    <row r="77" spans="1:9" x14ac:dyDescent="0.3">
      <c r="A77" s="2">
        <f t="shared" si="2"/>
        <v>74</v>
      </c>
      <c r="B77" t="s">
        <v>1028</v>
      </c>
      <c r="C77" t="s">
        <v>653</v>
      </c>
      <c r="D77" t="s">
        <v>148</v>
      </c>
      <c r="E77" s="6">
        <v>303</v>
      </c>
      <c r="F77" s="3">
        <v>46</v>
      </c>
      <c r="G77" s="3" t="s">
        <v>50</v>
      </c>
      <c r="H77" s="4">
        <v>45401</v>
      </c>
      <c r="I77" t="s">
        <v>149</v>
      </c>
    </row>
    <row r="78" spans="1:9" x14ac:dyDescent="0.3">
      <c r="A78" s="2">
        <f t="shared" si="2"/>
        <v>75</v>
      </c>
      <c r="B78" t="s">
        <v>1117</v>
      </c>
      <c r="C78" t="s">
        <v>837</v>
      </c>
      <c r="D78" t="s">
        <v>127</v>
      </c>
      <c r="E78" s="6">
        <v>285</v>
      </c>
      <c r="F78" s="3">
        <v>55</v>
      </c>
      <c r="G78" s="3" t="s">
        <v>50</v>
      </c>
      <c r="H78" s="4">
        <v>45303</v>
      </c>
      <c r="I78" t="s">
        <v>149</v>
      </c>
    </row>
    <row r="79" spans="1:9" x14ac:dyDescent="0.3">
      <c r="A79" s="2">
        <f t="shared" si="2"/>
        <v>76</v>
      </c>
      <c r="B79" t="s">
        <v>263</v>
      </c>
      <c r="C79" t="s">
        <v>264</v>
      </c>
      <c r="D79" t="s">
        <v>39</v>
      </c>
      <c r="E79" s="6">
        <v>222</v>
      </c>
      <c r="F79" s="3">
        <v>38</v>
      </c>
      <c r="G79" s="3">
        <v>1</v>
      </c>
      <c r="H79" s="4">
        <v>45779</v>
      </c>
      <c r="I79" t="s">
        <v>155</v>
      </c>
    </row>
    <row r="80" spans="1:9" x14ac:dyDescent="0.3">
      <c r="A80" s="2">
        <f t="shared" si="2"/>
        <v>77</v>
      </c>
      <c r="B80" t="s">
        <v>1019</v>
      </c>
      <c r="C80" t="s">
        <v>294</v>
      </c>
      <c r="D80" t="s">
        <v>39</v>
      </c>
      <c r="E80" s="6">
        <v>205.9</v>
      </c>
      <c r="F80" s="3">
        <v>38</v>
      </c>
      <c r="G80" s="3">
        <v>1</v>
      </c>
      <c r="H80" s="4">
        <v>45751</v>
      </c>
      <c r="I80" t="s">
        <v>60</v>
      </c>
    </row>
    <row r="81" spans="1:9" x14ac:dyDescent="0.3">
      <c r="A81" s="2">
        <f t="shared" si="2"/>
        <v>78</v>
      </c>
      <c r="B81" t="s">
        <v>924</v>
      </c>
      <c r="C81" t="s">
        <v>270</v>
      </c>
      <c r="D81" t="s">
        <v>127</v>
      </c>
      <c r="E81" s="6">
        <v>201.65</v>
      </c>
      <c r="F81" s="3">
        <v>37</v>
      </c>
      <c r="G81" s="3">
        <v>1</v>
      </c>
      <c r="H81" s="4">
        <v>45667</v>
      </c>
      <c r="I81" t="s">
        <v>36</v>
      </c>
    </row>
    <row r="82" spans="1:9" x14ac:dyDescent="0.3">
      <c r="A82" s="2">
        <f t="shared" si="2"/>
        <v>79</v>
      </c>
      <c r="B82" t="s">
        <v>685</v>
      </c>
      <c r="C82" t="s">
        <v>686</v>
      </c>
      <c r="D82" t="s">
        <v>39</v>
      </c>
      <c r="E82" s="6">
        <v>200</v>
      </c>
      <c r="F82" s="3">
        <v>30</v>
      </c>
      <c r="G82" s="3" t="s">
        <v>50</v>
      </c>
      <c r="H82" s="4">
        <v>45597</v>
      </c>
      <c r="I82" t="s">
        <v>149</v>
      </c>
    </row>
    <row r="83" spans="1:9" x14ac:dyDescent="0.3">
      <c r="A83" s="2">
        <f t="shared" si="2"/>
        <v>80</v>
      </c>
      <c r="B83" t="s">
        <v>1038</v>
      </c>
      <c r="C83" t="s">
        <v>417</v>
      </c>
      <c r="D83" t="s">
        <v>39</v>
      </c>
      <c r="E83" s="6">
        <v>193.25</v>
      </c>
      <c r="F83" s="3">
        <v>27</v>
      </c>
      <c r="G83" s="3">
        <v>3</v>
      </c>
      <c r="H83" s="4">
        <v>45786</v>
      </c>
      <c r="I83" t="s">
        <v>292</v>
      </c>
    </row>
    <row r="84" spans="1:9" x14ac:dyDescent="0.3">
      <c r="A84" s="2">
        <f t="shared" si="2"/>
        <v>81</v>
      </c>
      <c r="B84" t="s">
        <v>1002</v>
      </c>
      <c r="C84" t="s">
        <v>582</v>
      </c>
      <c r="D84" t="s">
        <v>169</v>
      </c>
      <c r="E84" s="6">
        <v>177</v>
      </c>
      <c r="F84" s="3">
        <v>24</v>
      </c>
      <c r="G84" s="3">
        <v>1</v>
      </c>
      <c r="H84" s="4">
        <v>45740</v>
      </c>
      <c r="I84" t="s">
        <v>67</v>
      </c>
    </row>
    <row r="85" spans="1:9" x14ac:dyDescent="0.3">
      <c r="A85" s="2">
        <f t="shared" si="2"/>
        <v>82</v>
      </c>
      <c r="B85" t="s">
        <v>868</v>
      </c>
      <c r="C85" t="s">
        <v>868</v>
      </c>
      <c r="D85" t="s">
        <v>35</v>
      </c>
      <c r="E85" s="6">
        <v>150</v>
      </c>
      <c r="F85" s="3">
        <v>30</v>
      </c>
      <c r="G85" s="3">
        <v>1</v>
      </c>
      <c r="H85" s="4">
        <v>43574</v>
      </c>
      <c r="I85" t="s">
        <v>67</v>
      </c>
    </row>
    <row r="86" spans="1:9" x14ac:dyDescent="0.3">
      <c r="A86" s="2">
        <f t="shared" si="2"/>
        <v>83</v>
      </c>
      <c r="B86" t="s">
        <v>808</v>
      </c>
      <c r="C86" t="s">
        <v>808</v>
      </c>
      <c r="D86" t="s">
        <v>39</v>
      </c>
      <c r="E86" s="6">
        <v>137</v>
      </c>
      <c r="F86" s="3">
        <v>23</v>
      </c>
      <c r="G86" s="3">
        <v>2</v>
      </c>
      <c r="H86" s="4">
        <v>45359</v>
      </c>
      <c r="I86" t="s">
        <v>60</v>
      </c>
    </row>
    <row r="87" spans="1:9" x14ac:dyDescent="0.3">
      <c r="A87" s="2">
        <f t="shared" si="2"/>
        <v>84</v>
      </c>
      <c r="B87" t="s">
        <v>1003</v>
      </c>
      <c r="C87" t="s">
        <v>597</v>
      </c>
      <c r="D87" t="s">
        <v>600</v>
      </c>
      <c r="E87" s="6">
        <v>93.6</v>
      </c>
      <c r="F87" s="3">
        <v>36</v>
      </c>
      <c r="G87" s="3">
        <v>1</v>
      </c>
      <c r="H87" s="4">
        <v>45740</v>
      </c>
      <c r="I87" t="s">
        <v>67</v>
      </c>
    </row>
    <row r="88" spans="1:9" x14ac:dyDescent="0.3">
      <c r="A88" s="2">
        <f t="shared" si="2"/>
        <v>85</v>
      </c>
      <c r="B88" t="s">
        <v>938</v>
      </c>
      <c r="C88" t="s">
        <v>217</v>
      </c>
      <c r="D88" t="s">
        <v>107</v>
      </c>
      <c r="E88" s="6">
        <v>92.6</v>
      </c>
      <c r="F88" s="3">
        <v>38</v>
      </c>
      <c r="G88" s="3">
        <v>2</v>
      </c>
      <c r="H88" s="4">
        <v>45688</v>
      </c>
      <c r="I88" t="s">
        <v>112</v>
      </c>
    </row>
    <row r="89" spans="1:9" x14ac:dyDescent="0.3">
      <c r="A89" s="2">
        <f t="shared" si="2"/>
        <v>86</v>
      </c>
      <c r="B89" t="s">
        <v>1086</v>
      </c>
      <c r="C89" t="s">
        <v>470</v>
      </c>
      <c r="D89" t="s">
        <v>446</v>
      </c>
      <c r="E89" s="6">
        <v>90.9</v>
      </c>
      <c r="F89" s="3">
        <v>11</v>
      </c>
      <c r="G89" s="3">
        <v>1</v>
      </c>
      <c r="H89" s="4">
        <v>45842</v>
      </c>
      <c r="I89" t="s">
        <v>317</v>
      </c>
    </row>
    <row r="90" spans="1:9" x14ac:dyDescent="0.3">
      <c r="A90" s="2">
        <f t="shared" si="2"/>
        <v>87</v>
      </c>
      <c r="B90" t="s">
        <v>1055</v>
      </c>
      <c r="C90" t="s">
        <v>501</v>
      </c>
      <c r="D90" t="s">
        <v>169</v>
      </c>
      <c r="E90" s="6">
        <v>86</v>
      </c>
      <c r="F90" s="3">
        <v>13</v>
      </c>
      <c r="G90" s="3">
        <v>1</v>
      </c>
      <c r="H90" s="4">
        <v>45821</v>
      </c>
      <c r="I90" t="s">
        <v>155</v>
      </c>
    </row>
    <row r="91" spans="1:9" x14ac:dyDescent="0.3">
      <c r="A91" s="2">
        <f t="shared" si="2"/>
        <v>88</v>
      </c>
      <c r="B91" t="s">
        <v>1008</v>
      </c>
      <c r="C91" t="s">
        <v>488</v>
      </c>
      <c r="D91" t="s">
        <v>489</v>
      </c>
      <c r="E91" s="6">
        <v>85</v>
      </c>
      <c r="F91" s="3">
        <v>27</v>
      </c>
      <c r="G91" s="3">
        <v>2</v>
      </c>
      <c r="H91" s="4">
        <v>45541</v>
      </c>
      <c r="I91" t="s">
        <v>112</v>
      </c>
    </row>
    <row r="92" spans="1:9" x14ac:dyDescent="0.3">
      <c r="A92" s="2">
        <f t="shared" si="2"/>
        <v>89</v>
      </c>
      <c r="B92" t="s">
        <v>1067</v>
      </c>
      <c r="C92" t="s">
        <v>771</v>
      </c>
      <c r="D92" t="s">
        <v>772</v>
      </c>
      <c r="E92" s="6">
        <v>80</v>
      </c>
      <c r="F92" s="3">
        <v>15</v>
      </c>
      <c r="G92" s="3">
        <v>1</v>
      </c>
      <c r="H92" s="4">
        <v>45012</v>
      </c>
      <c r="I92" t="s">
        <v>67</v>
      </c>
    </row>
    <row r="93" spans="1:9" x14ac:dyDescent="0.3">
      <c r="A93" s="2">
        <f t="shared" si="2"/>
        <v>90</v>
      </c>
      <c r="B93" t="s">
        <v>928</v>
      </c>
      <c r="C93" t="s">
        <v>351</v>
      </c>
      <c r="D93" t="s">
        <v>39</v>
      </c>
      <c r="E93" s="6">
        <v>77.7</v>
      </c>
      <c r="F93" s="3">
        <v>15</v>
      </c>
      <c r="G93" s="3">
        <v>1</v>
      </c>
      <c r="H93" s="4">
        <v>45674</v>
      </c>
      <c r="I93" t="s">
        <v>43</v>
      </c>
    </row>
    <row r="94" spans="1:9" x14ac:dyDescent="0.3">
      <c r="A94" s="2">
        <f t="shared" si="2"/>
        <v>91</v>
      </c>
      <c r="B94" t="s">
        <v>1097</v>
      </c>
      <c r="C94" t="s">
        <v>842</v>
      </c>
      <c r="D94" t="s">
        <v>302</v>
      </c>
      <c r="E94" s="6">
        <v>74.400000000000006</v>
      </c>
      <c r="F94" s="3">
        <v>10</v>
      </c>
      <c r="G94" s="3">
        <v>1</v>
      </c>
      <c r="H94" s="4">
        <v>43987</v>
      </c>
      <c r="I94" t="s">
        <v>67</v>
      </c>
    </row>
    <row r="95" spans="1:9" x14ac:dyDescent="0.3">
      <c r="A95" s="2">
        <f t="shared" si="2"/>
        <v>92</v>
      </c>
      <c r="B95" t="s">
        <v>839</v>
      </c>
      <c r="C95" t="s">
        <v>840</v>
      </c>
      <c r="D95" t="s">
        <v>792</v>
      </c>
      <c r="E95" s="6">
        <v>68</v>
      </c>
      <c r="F95" s="3">
        <v>11</v>
      </c>
      <c r="G95" s="3" t="s">
        <v>50</v>
      </c>
      <c r="H95" s="4">
        <v>44974</v>
      </c>
      <c r="I95" t="s">
        <v>149</v>
      </c>
    </row>
    <row r="96" spans="1:9" x14ac:dyDescent="0.3">
      <c r="A96" s="2">
        <f t="shared" si="2"/>
        <v>93</v>
      </c>
      <c r="B96" t="s">
        <v>964</v>
      </c>
      <c r="C96" t="s">
        <v>285</v>
      </c>
      <c r="D96" t="s">
        <v>39</v>
      </c>
      <c r="E96" s="6">
        <v>67.8</v>
      </c>
      <c r="F96" s="3">
        <v>12</v>
      </c>
      <c r="G96" s="3">
        <v>1</v>
      </c>
      <c r="H96" s="4">
        <v>45695</v>
      </c>
      <c r="I96" t="s">
        <v>43</v>
      </c>
    </row>
    <row r="97" spans="1:9" x14ac:dyDescent="0.3">
      <c r="A97" s="2">
        <f t="shared" si="2"/>
        <v>94</v>
      </c>
      <c r="B97" t="s">
        <v>776</v>
      </c>
      <c r="C97" t="s">
        <v>777</v>
      </c>
      <c r="D97" t="s">
        <v>169</v>
      </c>
      <c r="E97" s="6">
        <v>67.8</v>
      </c>
      <c r="F97" s="3">
        <v>8</v>
      </c>
      <c r="G97" s="3">
        <v>1</v>
      </c>
      <c r="H97" s="4">
        <v>45254</v>
      </c>
      <c r="I97" t="s">
        <v>36</v>
      </c>
    </row>
    <row r="98" spans="1:9" x14ac:dyDescent="0.3">
      <c r="A98" s="2">
        <f t="shared" si="2"/>
        <v>95</v>
      </c>
      <c r="B98" t="s">
        <v>1047</v>
      </c>
      <c r="C98" t="s">
        <v>744</v>
      </c>
      <c r="D98" t="s">
        <v>747</v>
      </c>
      <c r="E98" s="6">
        <v>67</v>
      </c>
      <c r="F98" s="3">
        <v>11</v>
      </c>
      <c r="G98" s="3">
        <v>1</v>
      </c>
      <c r="H98" s="4">
        <v>45379</v>
      </c>
      <c r="I98" t="s">
        <v>67</v>
      </c>
    </row>
    <row r="99" spans="1:9" x14ac:dyDescent="0.3">
      <c r="A99" s="2">
        <f t="shared" si="2"/>
        <v>96</v>
      </c>
      <c r="B99" t="s">
        <v>937</v>
      </c>
      <c r="C99" t="s">
        <v>511</v>
      </c>
      <c r="D99" t="s">
        <v>514</v>
      </c>
      <c r="E99" s="6">
        <v>66</v>
      </c>
      <c r="F99" s="3">
        <v>10</v>
      </c>
      <c r="G99" s="3">
        <v>1</v>
      </c>
      <c r="H99" s="4">
        <v>45639</v>
      </c>
      <c r="I99" t="s">
        <v>67</v>
      </c>
    </row>
    <row r="100" spans="1:9" x14ac:dyDescent="0.3">
      <c r="A100" s="2">
        <f t="shared" ref="A100:A108" si="3">IF(B100&lt;&gt;"",ROW()-3,"")</f>
        <v>97</v>
      </c>
      <c r="B100" t="s">
        <v>997</v>
      </c>
      <c r="C100" t="s">
        <v>616</v>
      </c>
      <c r="D100" t="s">
        <v>620</v>
      </c>
      <c r="E100" s="6">
        <v>63</v>
      </c>
      <c r="F100" s="3">
        <v>10</v>
      </c>
      <c r="G100" s="3">
        <v>1</v>
      </c>
      <c r="H100" s="4">
        <v>45740</v>
      </c>
      <c r="I100" t="s">
        <v>67</v>
      </c>
    </row>
    <row r="101" spans="1:9" x14ac:dyDescent="0.3">
      <c r="A101" s="2">
        <f t="shared" si="3"/>
        <v>98</v>
      </c>
      <c r="B101" t="s">
        <v>944</v>
      </c>
      <c r="C101" t="s">
        <v>721</v>
      </c>
      <c r="D101" t="s">
        <v>127</v>
      </c>
      <c r="E101" s="6">
        <v>60</v>
      </c>
      <c r="F101" s="3">
        <v>11</v>
      </c>
      <c r="G101" s="3">
        <v>1</v>
      </c>
      <c r="H101" s="4">
        <v>45660</v>
      </c>
      <c r="I101" t="s">
        <v>292</v>
      </c>
    </row>
    <row r="102" spans="1:9" x14ac:dyDescent="0.3">
      <c r="A102" s="2">
        <f t="shared" si="3"/>
        <v>99</v>
      </c>
      <c r="B102" t="s">
        <v>998</v>
      </c>
      <c r="C102" t="s">
        <v>537</v>
      </c>
      <c r="D102" t="s">
        <v>169</v>
      </c>
      <c r="E102" s="6">
        <v>44.25</v>
      </c>
      <c r="F102" s="3">
        <v>7</v>
      </c>
      <c r="G102" s="3">
        <v>1</v>
      </c>
      <c r="H102" s="4">
        <v>45740</v>
      </c>
      <c r="I102" t="s">
        <v>67</v>
      </c>
    </row>
    <row r="103" spans="1:9" x14ac:dyDescent="0.3">
      <c r="A103" s="2">
        <f t="shared" si="3"/>
        <v>100</v>
      </c>
      <c r="B103" t="s">
        <v>1068</v>
      </c>
      <c r="C103" t="s">
        <v>862</v>
      </c>
      <c r="D103" t="s">
        <v>863</v>
      </c>
      <c r="E103" s="6">
        <v>36</v>
      </c>
      <c r="F103" s="3">
        <v>7</v>
      </c>
      <c r="G103" s="3">
        <v>1</v>
      </c>
      <c r="H103" s="4">
        <v>45379</v>
      </c>
      <c r="I103" t="s">
        <v>67</v>
      </c>
    </row>
    <row r="104" spans="1:9" x14ac:dyDescent="0.3">
      <c r="A104" s="2">
        <f t="shared" si="3"/>
        <v>101</v>
      </c>
      <c r="B104" t="s">
        <v>331</v>
      </c>
      <c r="C104" t="s">
        <v>332</v>
      </c>
      <c r="D104" t="s">
        <v>39</v>
      </c>
      <c r="E104" s="6">
        <v>34</v>
      </c>
      <c r="F104" s="3">
        <v>8</v>
      </c>
      <c r="G104" s="3">
        <v>1</v>
      </c>
      <c r="H104" s="4">
        <v>45639</v>
      </c>
      <c r="I104" t="s">
        <v>40</v>
      </c>
    </row>
    <row r="105" spans="1:9" x14ac:dyDescent="0.3">
      <c r="A105" s="2">
        <f t="shared" si="3"/>
        <v>102</v>
      </c>
      <c r="B105" t="s">
        <v>897</v>
      </c>
      <c r="C105" t="s">
        <v>898</v>
      </c>
      <c r="D105" t="s">
        <v>899</v>
      </c>
      <c r="E105" s="6">
        <v>29</v>
      </c>
      <c r="F105" s="3">
        <v>5</v>
      </c>
      <c r="G105" s="3">
        <v>1</v>
      </c>
      <c r="H105" s="4">
        <v>44655</v>
      </c>
      <c r="I105" t="s">
        <v>67</v>
      </c>
    </row>
    <row r="106" spans="1:9" x14ac:dyDescent="0.3">
      <c r="A106" s="2">
        <f t="shared" si="3"/>
        <v>103</v>
      </c>
      <c r="B106" t="s">
        <v>1118</v>
      </c>
      <c r="C106" t="s">
        <v>907</v>
      </c>
      <c r="D106" t="s">
        <v>908</v>
      </c>
      <c r="E106" s="6">
        <v>28</v>
      </c>
      <c r="F106" s="3">
        <v>5</v>
      </c>
      <c r="G106" s="3">
        <v>1</v>
      </c>
      <c r="H106" s="4">
        <v>45310</v>
      </c>
      <c r="I106" t="s">
        <v>43</v>
      </c>
    </row>
    <row r="107" spans="1:9" x14ac:dyDescent="0.3">
      <c r="A107" s="2">
        <f t="shared" si="3"/>
        <v>104</v>
      </c>
      <c r="B107" t="s">
        <v>389</v>
      </c>
      <c r="C107" t="s">
        <v>390</v>
      </c>
      <c r="D107" t="s">
        <v>391</v>
      </c>
      <c r="E107" s="6">
        <v>20.9</v>
      </c>
      <c r="F107" s="3">
        <v>2</v>
      </c>
      <c r="G107" s="3">
        <v>1</v>
      </c>
      <c r="H107" s="4">
        <v>45688</v>
      </c>
      <c r="I107" t="s">
        <v>292</v>
      </c>
    </row>
    <row r="108" spans="1:9" x14ac:dyDescent="0.3">
      <c r="A108" s="2">
        <f t="shared" si="3"/>
        <v>105</v>
      </c>
      <c r="B108" t="s">
        <v>1052</v>
      </c>
      <c r="C108" t="s">
        <v>274</v>
      </c>
      <c r="D108" t="s">
        <v>275</v>
      </c>
      <c r="E108" s="6">
        <v>6</v>
      </c>
      <c r="F108" s="3">
        <v>2</v>
      </c>
      <c r="G108" s="3">
        <v>1</v>
      </c>
      <c r="H108" s="4">
        <v>45814</v>
      </c>
      <c r="I108" t="s">
        <v>36</v>
      </c>
    </row>
    <row r="109" spans="1:9" x14ac:dyDescent="0.3">
      <c r="E109" s="7">
        <f>SUBTOTAL(109,Tbl_Filmai_Rugpjūtis[Pajamos])</f>
        <v>1522927.53</v>
      </c>
      <c r="F109" s="5">
        <f>SUBTOTAL(109,Tbl_Filmai_Rugpjūtis[Žiūrovų skaičius])</f>
        <v>245218</v>
      </c>
    </row>
    <row r="110" spans="1:9" x14ac:dyDescent="0.3">
      <c r="E110" s="7"/>
    </row>
  </sheetData>
  <mergeCells count="1">
    <mergeCell ref="A1:I2"/>
  </mergeCells>
  <dataValidations count="2">
    <dataValidation type="whole" operator="greaterThanOrEqual" allowBlank="1" sqref="F4:F108 G4:G108" xr:uid="{00000000-0002-0000-0800-000000000000}">
      <formula1>0</formula1>
    </dataValidation>
    <dataValidation type="date" allowBlank="1" sqref="H4:H108" xr:uid="{00000000-0002-0000-08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8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31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61</v>
      </c>
      <c r="C4" t="s">
        <v>62</v>
      </c>
      <c r="D4" t="s">
        <v>39</v>
      </c>
      <c r="E4" s="6">
        <v>384179.77</v>
      </c>
      <c r="F4" s="3">
        <v>47355</v>
      </c>
      <c r="G4" s="3">
        <v>16</v>
      </c>
      <c r="H4" s="4">
        <v>45905</v>
      </c>
      <c r="I4" t="s">
        <v>40</v>
      </c>
    </row>
    <row r="5" spans="1:9" x14ac:dyDescent="0.3">
      <c r="A5" s="2">
        <f t="shared" si="0"/>
        <v>2</v>
      </c>
      <c r="B5" t="s">
        <v>1119</v>
      </c>
      <c r="C5" t="s">
        <v>165</v>
      </c>
      <c r="D5" t="s">
        <v>166</v>
      </c>
      <c r="E5" s="6">
        <v>90677.25</v>
      </c>
      <c r="F5" s="3">
        <v>12044</v>
      </c>
      <c r="G5" s="3">
        <v>16</v>
      </c>
      <c r="H5" s="4">
        <v>45912</v>
      </c>
      <c r="I5" t="s">
        <v>71</v>
      </c>
    </row>
    <row r="6" spans="1:9" x14ac:dyDescent="0.3">
      <c r="A6" s="2">
        <f t="shared" si="0"/>
        <v>3</v>
      </c>
      <c r="B6" t="s">
        <v>1120</v>
      </c>
      <c r="C6" t="s">
        <v>110</v>
      </c>
      <c r="D6" t="s">
        <v>111</v>
      </c>
      <c r="E6" s="6">
        <v>83511.75</v>
      </c>
      <c r="F6" s="3">
        <v>15301</v>
      </c>
      <c r="G6" s="3">
        <v>19</v>
      </c>
      <c r="H6" s="4">
        <v>45905</v>
      </c>
      <c r="I6" t="s">
        <v>112</v>
      </c>
    </row>
    <row r="7" spans="1:9" x14ac:dyDescent="0.3">
      <c r="A7" s="2">
        <f t="shared" si="0"/>
        <v>4</v>
      </c>
      <c r="B7" t="s">
        <v>1083</v>
      </c>
      <c r="C7" t="s">
        <v>59</v>
      </c>
      <c r="D7" t="s">
        <v>39</v>
      </c>
      <c r="E7" s="6">
        <v>83252.89</v>
      </c>
      <c r="F7" s="3">
        <v>14428</v>
      </c>
      <c r="G7" s="3">
        <v>22</v>
      </c>
      <c r="H7" s="4">
        <v>45870</v>
      </c>
      <c r="I7" t="s">
        <v>60</v>
      </c>
    </row>
    <row r="8" spans="1:9" x14ac:dyDescent="0.3">
      <c r="A8" s="2">
        <f t="shared" si="0"/>
        <v>5</v>
      </c>
      <c r="B8" t="s">
        <v>1098</v>
      </c>
      <c r="C8" t="s">
        <v>83</v>
      </c>
      <c r="D8" t="s">
        <v>39</v>
      </c>
      <c r="E8" s="6">
        <v>78773.17</v>
      </c>
      <c r="F8" s="3">
        <v>11552</v>
      </c>
      <c r="G8" s="3">
        <v>19</v>
      </c>
      <c r="H8" s="4">
        <v>45891</v>
      </c>
      <c r="I8" t="s">
        <v>71</v>
      </c>
    </row>
    <row r="9" spans="1:9" x14ac:dyDescent="0.3">
      <c r="A9" s="2">
        <f t="shared" si="0"/>
        <v>6</v>
      </c>
      <c r="B9" t="s">
        <v>1121</v>
      </c>
      <c r="C9" t="s">
        <v>81</v>
      </c>
      <c r="D9" t="s">
        <v>39</v>
      </c>
      <c r="E9" s="6">
        <v>58609.19</v>
      </c>
      <c r="F9" s="3">
        <v>7839</v>
      </c>
      <c r="G9" s="3">
        <v>19</v>
      </c>
      <c r="H9" s="4">
        <v>45926</v>
      </c>
      <c r="I9" t="s">
        <v>40</v>
      </c>
    </row>
    <row r="10" spans="1:9" x14ac:dyDescent="0.3">
      <c r="A10" s="2">
        <f t="shared" si="0"/>
        <v>7</v>
      </c>
      <c r="B10" t="s">
        <v>186</v>
      </c>
      <c r="C10" t="s">
        <v>186</v>
      </c>
      <c r="D10" t="s">
        <v>35</v>
      </c>
      <c r="E10" s="6">
        <v>56439.26</v>
      </c>
      <c r="F10" s="3">
        <v>9074</v>
      </c>
      <c r="G10" s="3">
        <v>22</v>
      </c>
      <c r="H10" s="4">
        <v>45919</v>
      </c>
      <c r="I10" t="s">
        <v>187</v>
      </c>
    </row>
    <row r="11" spans="1:9" x14ac:dyDescent="0.3">
      <c r="A11" s="2">
        <f t="shared" si="0"/>
        <v>8</v>
      </c>
      <c r="B11" t="s">
        <v>1122</v>
      </c>
      <c r="C11" t="s">
        <v>229</v>
      </c>
      <c r="D11" t="s">
        <v>39</v>
      </c>
      <c r="E11" s="6">
        <v>47611</v>
      </c>
      <c r="F11" s="3">
        <v>7197</v>
      </c>
      <c r="G11" s="3">
        <v>19</v>
      </c>
      <c r="H11" s="4">
        <v>45912</v>
      </c>
      <c r="I11" t="s">
        <v>155</v>
      </c>
    </row>
    <row r="12" spans="1:9" x14ac:dyDescent="0.3">
      <c r="A12" s="2">
        <f t="shared" si="0"/>
        <v>9</v>
      </c>
      <c r="B12" t="s">
        <v>1123</v>
      </c>
      <c r="C12" t="s">
        <v>237</v>
      </c>
      <c r="D12" t="s">
        <v>238</v>
      </c>
      <c r="E12" s="6">
        <v>39343.68</v>
      </c>
      <c r="F12" s="3">
        <v>5921</v>
      </c>
      <c r="G12" s="3">
        <v>19</v>
      </c>
      <c r="H12" s="4">
        <v>45919</v>
      </c>
      <c r="I12" t="s">
        <v>71</v>
      </c>
    </row>
    <row r="13" spans="1:9" x14ac:dyDescent="0.3">
      <c r="A13" s="2">
        <f t="shared" si="0"/>
        <v>10</v>
      </c>
      <c r="B13" t="s">
        <v>1099</v>
      </c>
      <c r="C13" t="s">
        <v>114</v>
      </c>
      <c r="D13" t="s">
        <v>39</v>
      </c>
      <c r="E13" s="6">
        <v>28200.75</v>
      </c>
      <c r="F13" s="3">
        <v>4250</v>
      </c>
      <c r="G13" s="3">
        <v>10</v>
      </c>
      <c r="H13" s="4">
        <v>45877</v>
      </c>
      <c r="I13" t="s">
        <v>40</v>
      </c>
    </row>
    <row r="14" spans="1:9" x14ac:dyDescent="0.3">
      <c r="A14" s="2">
        <f t="shared" si="0"/>
        <v>11</v>
      </c>
      <c r="B14" t="s">
        <v>46</v>
      </c>
      <c r="C14" t="s">
        <v>46</v>
      </c>
      <c r="D14" t="s">
        <v>39</v>
      </c>
      <c r="E14" s="6">
        <v>26297.49</v>
      </c>
      <c r="F14" s="3">
        <v>4245</v>
      </c>
      <c r="G14" s="3">
        <v>11</v>
      </c>
      <c r="H14" s="4">
        <v>45835</v>
      </c>
      <c r="I14" t="s">
        <v>40</v>
      </c>
    </row>
    <row r="15" spans="1:9" x14ac:dyDescent="0.3">
      <c r="A15" s="2">
        <f t="shared" si="0"/>
        <v>12</v>
      </c>
      <c r="B15" t="s">
        <v>1124</v>
      </c>
      <c r="C15" t="s">
        <v>197</v>
      </c>
      <c r="D15" t="s">
        <v>92</v>
      </c>
      <c r="E15" s="6">
        <v>25036.28</v>
      </c>
      <c r="F15" s="3">
        <v>4517</v>
      </c>
      <c r="G15" s="3">
        <v>20</v>
      </c>
      <c r="H15" s="4">
        <v>45926</v>
      </c>
      <c r="I15" t="s">
        <v>60</v>
      </c>
    </row>
    <row r="16" spans="1:9" x14ac:dyDescent="0.3">
      <c r="A16" s="2">
        <f t="shared" si="0"/>
        <v>13</v>
      </c>
      <c r="B16" t="s">
        <v>1125</v>
      </c>
      <c r="C16" t="s">
        <v>328</v>
      </c>
      <c r="D16" t="s">
        <v>127</v>
      </c>
      <c r="E16" s="6">
        <v>21775.99</v>
      </c>
      <c r="F16" s="3">
        <v>4211</v>
      </c>
      <c r="G16" s="3">
        <v>18</v>
      </c>
      <c r="H16" s="4">
        <v>45912</v>
      </c>
      <c r="I16" t="s">
        <v>36</v>
      </c>
    </row>
    <row r="17" spans="1:9" x14ac:dyDescent="0.3">
      <c r="A17" s="2">
        <f t="shared" si="0"/>
        <v>14</v>
      </c>
      <c r="B17" t="s">
        <v>276</v>
      </c>
      <c r="C17" t="s">
        <v>276</v>
      </c>
      <c r="D17" t="s">
        <v>277</v>
      </c>
      <c r="E17" s="6">
        <v>18215.589999999993</v>
      </c>
      <c r="F17" s="3">
        <v>2880</v>
      </c>
      <c r="G17" s="3">
        <v>23</v>
      </c>
      <c r="H17" s="4">
        <v>45926</v>
      </c>
      <c r="I17" t="s">
        <v>67</v>
      </c>
    </row>
    <row r="18" spans="1:9" x14ac:dyDescent="0.3">
      <c r="A18" s="2">
        <f t="shared" si="0"/>
        <v>15</v>
      </c>
      <c r="B18" t="s">
        <v>1100</v>
      </c>
      <c r="C18" t="s">
        <v>201</v>
      </c>
      <c r="D18" t="s">
        <v>202</v>
      </c>
      <c r="E18" s="6">
        <v>17683.53</v>
      </c>
      <c r="F18" s="3">
        <v>3531</v>
      </c>
      <c r="G18" s="3">
        <v>18</v>
      </c>
      <c r="H18" s="4">
        <v>45891</v>
      </c>
      <c r="I18" t="s">
        <v>36</v>
      </c>
    </row>
    <row r="19" spans="1:9" x14ac:dyDescent="0.3">
      <c r="A19" s="2">
        <f t="shared" si="0"/>
        <v>16</v>
      </c>
      <c r="B19" t="s">
        <v>1126</v>
      </c>
      <c r="C19" t="s">
        <v>368</v>
      </c>
      <c r="D19" t="s">
        <v>39</v>
      </c>
      <c r="E19" s="6">
        <v>16020.06</v>
      </c>
      <c r="F19" s="3">
        <v>2670</v>
      </c>
      <c r="G19" s="3">
        <v>18</v>
      </c>
      <c r="H19" s="4">
        <v>45912</v>
      </c>
      <c r="I19" t="s">
        <v>36</v>
      </c>
    </row>
    <row r="20" spans="1:9" x14ac:dyDescent="0.3">
      <c r="A20" s="2">
        <f t="shared" si="0"/>
        <v>17</v>
      </c>
      <c r="B20" t="s">
        <v>1127</v>
      </c>
      <c r="C20" t="s">
        <v>319</v>
      </c>
      <c r="D20" t="s">
        <v>127</v>
      </c>
      <c r="E20" s="6">
        <v>15050</v>
      </c>
      <c r="F20" s="3">
        <v>2861</v>
      </c>
      <c r="G20" s="3">
        <v>16</v>
      </c>
      <c r="H20" s="4">
        <v>45919</v>
      </c>
      <c r="I20" t="s">
        <v>155</v>
      </c>
    </row>
    <row r="21" spans="1:9" x14ac:dyDescent="0.3">
      <c r="A21" s="2">
        <f t="shared" si="0"/>
        <v>18</v>
      </c>
      <c r="B21" t="s">
        <v>1107</v>
      </c>
      <c r="C21" t="s">
        <v>323</v>
      </c>
      <c r="D21" t="s">
        <v>39</v>
      </c>
      <c r="E21" s="6">
        <v>15009.08</v>
      </c>
      <c r="F21" s="3">
        <v>2368</v>
      </c>
      <c r="G21" s="3">
        <v>19</v>
      </c>
      <c r="H21" s="4">
        <v>45898</v>
      </c>
      <c r="I21" t="s">
        <v>43</v>
      </c>
    </row>
    <row r="22" spans="1:9" x14ac:dyDescent="0.3">
      <c r="A22" s="2">
        <f t="shared" si="0"/>
        <v>19</v>
      </c>
      <c r="B22" t="s">
        <v>381</v>
      </c>
      <c r="C22" t="s">
        <v>382</v>
      </c>
      <c r="D22" t="s">
        <v>193</v>
      </c>
      <c r="E22" s="6">
        <v>12968.54</v>
      </c>
      <c r="F22" s="3">
        <v>2095</v>
      </c>
      <c r="G22" s="3">
        <v>16</v>
      </c>
      <c r="H22" s="4">
        <v>45912</v>
      </c>
      <c r="I22" t="s">
        <v>60</v>
      </c>
    </row>
    <row r="23" spans="1:9" x14ac:dyDescent="0.3">
      <c r="A23" s="2">
        <f t="shared" si="0"/>
        <v>20</v>
      </c>
      <c r="B23" t="s">
        <v>1128</v>
      </c>
      <c r="C23" t="s">
        <v>346</v>
      </c>
      <c r="D23" t="s">
        <v>347</v>
      </c>
      <c r="E23" s="6">
        <v>12311.01</v>
      </c>
      <c r="F23" s="3">
        <v>1731</v>
      </c>
      <c r="G23" s="3">
        <v>13</v>
      </c>
      <c r="H23" s="4">
        <v>45926</v>
      </c>
      <c r="I23" t="s">
        <v>36</v>
      </c>
    </row>
    <row r="24" spans="1:9" x14ac:dyDescent="0.3">
      <c r="A24" s="2">
        <f t="shared" si="0"/>
        <v>21</v>
      </c>
      <c r="B24" t="s">
        <v>1106</v>
      </c>
      <c r="C24" t="s">
        <v>353</v>
      </c>
      <c r="D24" t="s">
        <v>39</v>
      </c>
      <c r="E24" s="6">
        <v>10443.6</v>
      </c>
      <c r="F24" s="3">
        <v>1708</v>
      </c>
      <c r="G24" s="3">
        <v>18</v>
      </c>
      <c r="H24" s="4">
        <v>45898</v>
      </c>
      <c r="I24" t="s">
        <v>71</v>
      </c>
    </row>
    <row r="25" spans="1:9" x14ac:dyDescent="0.3">
      <c r="A25" s="2">
        <f t="shared" si="0"/>
        <v>22</v>
      </c>
      <c r="B25" t="s">
        <v>1129</v>
      </c>
      <c r="C25" t="s">
        <v>291</v>
      </c>
      <c r="D25" t="s">
        <v>148</v>
      </c>
      <c r="E25" s="6">
        <v>10010.439999999999</v>
      </c>
      <c r="F25" s="3">
        <v>1659</v>
      </c>
      <c r="G25" s="3">
        <v>14</v>
      </c>
      <c r="H25" s="4">
        <v>45919</v>
      </c>
      <c r="I25" t="s">
        <v>292</v>
      </c>
    </row>
    <row r="26" spans="1:9" x14ac:dyDescent="0.3">
      <c r="A26" s="2">
        <f t="shared" si="0"/>
        <v>23</v>
      </c>
      <c r="B26" t="s">
        <v>1109</v>
      </c>
      <c r="C26" t="s">
        <v>420</v>
      </c>
      <c r="D26" t="s">
        <v>77</v>
      </c>
      <c r="E26" s="6">
        <v>6542</v>
      </c>
      <c r="F26" s="3">
        <v>1342</v>
      </c>
      <c r="G26" s="3">
        <v>14</v>
      </c>
      <c r="H26" s="4">
        <v>45898</v>
      </c>
      <c r="I26" t="s">
        <v>155</v>
      </c>
    </row>
    <row r="27" spans="1:9" x14ac:dyDescent="0.3">
      <c r="A27" s="2">
        <f t="shared" si="0"/>
        <v>24</v>
      </c>
      <c r="B27" t="s">
        <v>1091</v>
      </c>
      <c r="C27" t="s">
        <v>133</v>
      </c>
      <c r="D27" t="s">
        <v>39</v>
      </c>
      <c r="E27" s="6">
        <v>5894.78</v>
      </c>
      <c r="F27" s="3">
        <v>929</v>
      </c>
      <c r="G27" s="3">
        <v>7</v>
      </c>
      <c r="H27" s="4">
        <v>45870</v>
      </c>
      <c r="I27" t="s">
        <v>55</v>
      </c>
    </row>
    <row r="28" spans="1:9" x14ac:dyDescent="0.3">
      <c r="A28" s="2">
        <f t="shared" si="0"/>
        <v>25</v>
      </c>
      <c r="B28" t="s">
        <v>1130</v>
      </c>
      <c r="C28" t="s">
        <v>533</v>
      </c>
      <c r="D28" t="s">
        <v>39</v>
      </c>
      <c r="E28" s="6">
        <v>5163.57</v>
      </c>
      <c r="F28" s="3">
        <v>761</v>
      </c>
      <c r="G28" s="3">
        <v>13</v>
      </c>
      <c r="H28" s="4">
        <v>45905</v>
      </c>
      <c r="I28" t="s">
        <v>36</v>
      </c>
    </row>
    <row r="29" spans="1:9" x14ac:dyDescent="0.3">
      <c r="A29" s="2">
        <f t="shared" si="0"/>
        <v>26</v>
      </c>
      <c r="B29" t="s">
        <v>1075</v>
      </c>
      <c r="C29" t="s">
        <v>104</v>
      </c>
      <c r="D29" t="s">
        <v>39</v>
      </c>
      <c r="E29" s="6">
        <v>4346.67</v>
      </c>
      <c r="F29" s="3">
        <v>884</v>
      </c>
      <c r="G29" s="3">
        <v>9</v>
      </c>
      <c r="H29" s="4">
        <v>45856</v>
      </c>
      <c r="I29" t="s">
        <v>55</v>
      </c>
    </row>
    <row r="30" spans="1:9" x14ac:dyDescent="0.3">
      <c r="A30" s="2">
        <f t="shared" si="0"/>
        <v>27</v>
      </c>
      <c r="B30" t="s">
        <v>1030</v>
      </c>
      <c r="C30" t="s">
        <v>48</v>
      </c>
      <c r="D30" t="s">
        <v>39</v>
      </c>
      <c r="E30" s="6">
        <v>3796.2</v>
      </c>
      <c r="F30" s="3">
        <v>717</v>
      </c>
      <c r="G30" s="3">
        <v>7</v>
      </c>
      <c r="H30" s="4">
        <v>45800</v>
      </c>
      <c r="I30" t="s">
        <v>43</v>
      </c>
    </row>
    <row r="31" spans="1:9" x14ac:dyDescent="0.3">
      <c r="A31" s="2">
        <f t="shared" si="0"/>
        <v>28</v>
      </c>
      <c r="B31" t="s">
        <v>1103</v>
      </c>
      <c r="C31" t="s">
        <v>304</v>
      </c>
      <c r="D31" t="s">
        <v>305</v>
      </c>
      <c r="E31" s="6">
        <v>3239.21</v>
      </c>
      <c r="F31" s="3">
        <v>526</v>
      </c>
      <c r="G31" s="3">
        <v>13</v>
      </c>
      <c r="H31" s="4">
        <v>45891</v>
      </c>
      <c r="I31" t="s">
        <v>112</v>
      </c>
    </row>
    <row r="32" spans="1:9" x14ac:dyDescent="0.3">
      <c r="A32" s="2">
        <f t="shared" si="0"/>
        <v>29</v>
      </c>
      <c r="B32" t="s">
        <v>1046</v>
      </c>
      <c r="C32" t="s">
        <v>573</v>
      </c>
      <c r="D32" t="s">
        <v>169</v>
      </c>
      <c r="E32" s="6">
        <v>2806</v>
      </c>
      <c r="F32" s="3">
        <v>543</v>
      </c>
      <c r="G32" s="3" t="s">
        <v>50</v>
      </c>
      <c r="H32" s="4">
        <v>45618</v>
      </c>
      <c r="I32" t="s">
        <v>149</v>
      </c>
    </row>
    <row r="33" spans="1:9" x14ac:dyDescent="0.3">
      <c r="A33" s="2">
        <f t="shared" si="0"/>
        <v>30</v>
      </c>
      <c r="B33" t="s">
        <v>922</v>
      </c>
      <c r="C33" t="s">
        <v>223</v>
      </c>
      <c r="D33" t="s">
        <v>169</v>
      </c>
      <c r="E33" s="6">
        <v>2800</v>
      </c>
      <c r="F33" s="3">
        <v>560</v>
      </c>
      <c r="G33" s="3" t="s">
        <v>50</v>
      </c>
      <c r="H33" s="4">
        <v>45674</v>
      </c>
      <c r="I33" t="s">
        <v>149</v>
      </c>
    </row>
    <row r="34" spans="1:9" x14ac:dyDescent="0.3">
      <c r="A34" s="2">
        <f t="shared" si="0"/>
        <v>31</v>
      </c>
      <c r="B34" t="s">
        <v>621</v>
      </c>
      <c r="C34" t="s">
        <v>622</v>
      </c>
      <c r="D34" t="s">
        <v>625</v>
      </c>
      <c r="E34" s="6">
        <v>2525.6999999999998</v>
      </c>
      <c r="F34" s="3">
        <v>585</v>
      </c>
      <c r="G34" s="3" t="s">
        <v>50</v>
      </c>
      <c r="H34" s="4">
        <v>45905</v>
      </c>
      <c r="I34" t="s">
        <v>149</v>
      </c>
    </row>
    <row r="35" spans="1:9" x14ac:dyDescent="0.3">
      <c r="A35" s="2">
        <f t="shared" si="0"/>
        <v>32</v>
      </c>
      <c r="B35" t="s">
        <v>1111</v>
      </c>
      <c r="C35" t="s">
        <v>507</v>
      </c>
      <c r="D35" t="s">
        <v>39</v>
      </c>
      <c r="E35" s="6">
        <v>2253.67</v>
      </c>
      <c r="F35" s="3">
        <v>371</v>
      </c>
      <c r="G35" s="3">
        <v>13</v>
      </c>
      <c r="H35" s="4">
        <v>45898</v>
      </c>
      <c r="I35" t="s">
        <v>36</v>
      </c>
    </row>
    <row r="36" spans="1:9" x14ac:dyDescent="0.3">
      <c r="A36" s="2">
        <f t="shared" ref="A36:A67" si="1">IF(B36&lt;&gt;"",ROW()-3,"")</f>
        <v>33</v>
      </c>
      <c r="B36" t="s">
        <v>1102</v>
      </c>
      <c r="C36" t="s">
        <v>307</v>
      </c>
      <c r="D36" t="s">
        <v>39</v>
      </c>
      <c r="E36" s="6">
        <v>2166.0300000000002</v>
      </c>
      <c r="F36" s="3">
        <v>374</v>
      </c>
      <c r="G36" s="3">
        <v>9</v>
      </c>
      <c r="H36" s="4">
        <v>45891</v>
      </c>
      <c r="I36" t="s">
        <v>60</v>
      </c>
    </row>
    <row r="37" spans="1:9" x14ac:dyDescent="0.3">
      <c r="A37" s="2">
        <f t="shared" si="1"/>
        <v>34</v>
      </c>
      <c r="B37" t="s">
        <v>985</v>
      </c>
      <c r="C37" t="s">
        <v>985</v>
      </c>
      <c r="D37" t="s">
        <v>35</v>
      </c>
      <c r="E37" s="6">
        <v>1922.35</v>
      </c>
      <c r="F37" s="3">
        <v>342</v>
      </c>
      <c r="G37" s="3">
        <v>4</v>
      </c>
      <c r="H37" s="4">
        <v>45740</v>
      </c>
      <c r="I37" t="s">
        <v>67</v>
      </c>
    </row>
    <row r="38" spans="1:9" x14ac:dyDescent="0.3">
      <c r="A38" s="2">
        <f t="shared" si="1"/>
        <v>35</v>
      </c>
      <c r="B38" t="s">
        <v>1114</v>
      </c>
      <c r="C38" t="s">
        <v>602</v>
      </c>
      <c r="D38" t="s">
        <v>169</v>
      </c>
      <c r="E38" s="6">
        <v>1847.79</v>
      </c>
      <c r="F38" s="3">
        <v>331</v>
      </c>
      <c r="G38" s="3">
        <v>12</v>
      </c>
      <c r="H38" s="4">
        <v>45898</v>
      </c>
      <c r="I38" t="s">
        <v>112</v>
      </c>
    </row>
    <row r="39" spans="1:9" x14ac:dyDescent="0.3">
      <c r="A39" s="2">
        <f t="shared" si="1"/>
        <v>36</v>
      </c>
      <c r="B39" t="s">
        <v>1053</v>
      </c>
      <c r="C39" t="s">
        <v>258</v>
      </c>
      <c r="D39" t="s">
        <v>39</v>
      </c>
      <c r="E39" s="6">
        <v>1516.1</v>
      </c>
      <c r="F39" s="3">
        <v>246</v>
      </c>
      <c r="G39" s="3">
        <v>4</v>
      </c>
      <c r="H39" s="4">
        <v>45828</v>
      </c>
      <c r="I39" t="s">
        <v>112</v>
      </c>
    </row>
    <row r="40" spans="1:9" x14ac:dyDescent="0.3">
      <c r="A40" s="2">
        <f t="shared" si="1"/>
        <v>37</v>
      </c>
      <c r="B40" t="s">
        <v>984</v>
      </c>
      <c r="C40" t="s">
        <v>73</v>
      </c>
      <c r="D40" t="s">
        <v>74</v>
      </c>
      <c r="E40" s="6">
        <v>1420.75</v>
      </c>
      <c r="F40" s="3">
        <v>262</v>
      </c>
      <c r="G40" s="3">
        <v>4</v>
      </c>
      <c r="H40" s="4">
        <v>45744</v>
      </c>
      <c r="I40" t="s">
        <v>67</v>
      </c>
    </row>
    <row r="41" spans="1:9" x14ac:dyDescent="0.3">
      <c r="A41" s="2">
        <f t="shared" si="1"/>
        <v>38</v>
      </c>
      <c r="B41" t="s">
        <v>1101</v>
      </c>
      <c r="C41" t="s">
        <v>309</v>
      </c>
      <c r="D41" t="s">
        <v>169</v>
      </c>
      <c r="E41" s="6">
        <v>1316</v>
      </c>
      <c r="F41" s="3">
        <v>209</v>
      </c>
      <c r="G41" s="3">
        <v>6</v>
      </c>
      <c r="H41" s="4">
        <v>45877</v>
      </c>
      <c r="I41" t="s">
        <v>155</v>
      </c>
    </row>
    <row r="42" spans="1:9" x14ac:dyDescent="0.3">
      <c r="A42" s="2">
        <f t="shared" si="1"/>
        <v>39</v>
      </c>
      <c r="B42" t="s">
        <v>916</v>
      </c>
      <c r="C42" t="s">
        <v>91</v>
      </c>
      <c r="D42" t="s">
        <v>92</v>
      </c>
      <c r="E42" s="6">
        <v>984.65</v>
      </c>
      <c r="F42" s="3">
        <v>201</v>
      </c>
      <c r="G42" s="3">
        <v>3</v>
      </c>
      <c r="H42" s="4">
        <v>45625</v>
      </c>
      <c r="I42" t="s">
        <v>43</v>
      </c>
    </row>
    <row r="43" spans="1:9" x14ac:dyDescent="0.3">
      <c r="A43" s="2">
        <f t="shared" si="1"/>
        <v>40</v>
      </c>
      <c r="B43" t="s">
        <v>978</v>
      </c>
      <c r="C43" t="s">
        <v>978</v>
      </c>
      <c r="D43" t="s">
        <v>673</v>
      </c>
      <c r="E43" s="6">
        <v>920</v>
      </c>
      <c r="F43" s="3">
        <v>230</v>
      </c>
      <c r="G43" s="3">
        <v>1</v>
      </c>
      <c r="H43" s="4">
        <v>41515</v>
      </c>
      <c r="I43" t="s">
        <v>36</v>
      </c>
    </row>
    <row r="44" spans="1:9" x14ac:dyDescent="0.3">
      <c r="A44" s="2">
        <f t="shared" si="1"/>
        <v>41</v>
      </c>
      <c r="B44" t="s">
        <v>34</v>
      </c>
      <c r="C44" t="s">
        <v>34</v>
      </c>
      <c r="D44" t="s">
        <v>35</v>
      </c>
      <c r="E44" s="6">
        <v>908.8</v>
      </c>
      <c r="F44" s="3">
        <v>149</v>
      </c>
      <c r="G44" s="3">
        <v>3</v>
      </c>
      <c r="H44" s="4">
        <v>45681</v>
      </c>
      <c r="I44" t="s">
        <v>36</v>
      </c>
    </row>
    <row r="45" spans="1:9" x14ac:dyDescent="0.3">
      <c r="A45" s="2">
        <f t="shared" si="1"/>
        <v>42</v>
      </c>
      <c r="B45" t="s">
        <v>1074</v>
      </c>
      <c r="C45" t="s">
        <v>85</v>
      </c>
      <c r="D45" t="s">
        <v>39</v>
      </c>
      <c r="E45" s="6">
        <v>900.1</v>
      </c>
      <c r="F45" s="3">
        <v>155</v>
      </c>
      <c r="G45" s="3">
        <v>2</v>
      </c>
      <c r="H45" s="4">
        <v>45840</v>
      </c>
      <c r="I45" t="s">
        <v>60</v>
      </c>
    </row>
    <row r="46" spans="1:9" x14ac:dyDescent="0.3">
      <c r="A46" s="2">
        <f t="shared" si="1"/>
        <v>43</v>
      </c>
      <c r="B46" t="s">
        <v>508</v>
      </c>
      <c r="C46" t="s">
        <v>509</v>
      </c>
      <c r="D46" t="s">
        <v>77</v>
      </c>
      <c r="E46" s="6">
        <v>877.90000000000055</v>
      </c>
      <c r="F46" s="3">
        <v>128</v>
      </c>
      <c r="G46" s="3">
        <v>4</v>
      </c>
      <c r="H46" s="4">
        <v>45884</v>
      </c>
      <c r="I46" t="s">
        <v>317</v>
      </c>
    </row>
    <row r="47" spans="1:9" x14ac:dyDescent="0.3">
      <c r="A47" s="2">
        <f t="shared" si="1"/>
        <v>44</v>
      </c>
      <c r="B47" t="s">
        <v>739</v>
      </c>
      <c r="C47" t="s">
        <v>740</v>
      </c>
      <c r="D47" t="s">
        <v>39</v>
      </c>
      <c r="E47" s="6">
        <v>858.76</v>
      </c>
      <c r="F47" s="3">
        <v>150</v>
      </c>
      <c r="G47" s="3">
        <v>2</v>
      </c>
      <c r="H47" s="4">
        <v>41509</v>
      </c>
      <c r="I47" t="s">
        <v>40</v>
      </c>
    </row>
    <row r="48" spans="1:9" x14ac:dyDescent="0.3">
      <c r="A48" s="2">
        <f t="shared" si="1"/>
        <v>45</v>
      </c>
      <c r="B48" t="s">
        <v>1041</v>
      </c>
      <c r="C48" t="s">
        <v>231</v>
      </c>
      <c r="D48" t="s">
        <v>39</v>
      </c>
      <c r="E48" s="6">
        <v>724.6</v>
      </c>
      <c r="F48" s="3">
        <v>133</v>
      </c>
      <c r="G48" s="3">
        <v>2</v>
      </c>
      <c r="H48" s="4">
        <v>45807</v>
      </c>
      <c r="I48" t="s">
        <v>60</v>
      </c>
    </row>
    <row r="49" spans="1:9" x14ac:dyDescent="0.3">
      <c r="A49" s="2">
        <f t="shared" si="1"/>
        <v>46</v>
      </c>
      <c r="B49" t="s">
        <v>1092</v>
      </c>
      <c r="C49" t="s">
        <v>556</v>
      </c>
      <c r="D49" t="s">
        <v>39</v>
      </c>
      <c r="E49" s="6">
        <v>669.65000000000009</v>
      </c>
      <c r="F49" s="3">
        <v>112</v>
      </c>
      <c r="G49" s="3">
        <v>5</v>
      </c>
      <c r="H49" s="4">
        <v>45856</v>
      </c>
      <c r="I49" t="s">
        <v>292</v>
      </c>
    </row>
    <row r="50" spans="1:9" x14ac:dyDescent="0.3">
      <c r="A50" s="2">
        <f t="shared" si="1"/>
        <v>47</v>
      </c>
      <c r="B50" t="s">
        <v>766</v>
      </c>
      <c r="C50" t="s">
        <v>767</v>
      </c>
      <c r="D50" t="s">
        <v>39</v>
      </c>
      <c r="E50" s="6">
        <v>630.79</v>
      </c>
      <c r="F50" s="3">
        <v>74</v>
      </c>
      <c r="G50" s="3">
        <v>2</v>
      </c>
      <c r="H50" s="4">
        <v>42531</v>
      </c>
      <c r="I50" t="s">
        <v>40</v>
      </c>
    </row>
    <row r="51" spans="1:9" x14ac:dyDescent="0.3">
      <c r="A51" s="2">
        <f t="shared" si="1"/>
        <v>48</v>
      </c>
      <c r="B51" t="s">
        <v>918</v>
      </c>
      <c r="C51" t="s">
        <v>69</v>
      </c>
      <c r="D51" t="s">
        <v>70</v>
      </c>
      <c r="E51" s="6">
        <v>617.09</v>
      </c>
      <c r="F51" s="3">
        <v>128</v>
      </c>
      <c r="G51" s="3">
        <v>3</v>
      </c>
      <c r="H51" s="4">
        <v>45681</v>
      </c>
      <c r="I51" t="s">
        <v>71</v>
      </c>
    </row>
    <row r="52" spans="1:9" x14ac:dyDescent="0.3">
      <c r="A52" s="2">
        <f t="shared" si="1"/>
        <v>49</v>
      </c>
      <c r="B52" t="s">
        <v>1009</v>
      </c>
      <c r="C52" t="s">
        <v>565</v>
      </c>
      <c r="D52" t="s">
        <v>39</v>
      </c>
      <c r="E52" s="6">
        <v>596</v>
      </c>
      <c r="F52" s="3">
        <v>149</v>
      </c>
      <c r="G52" s="3">
        <v>1</v>
      </c>
      <c r="H52" s="4">
        <v>45359</v>
      </c>
      <c r="I52" t="s">
        <v>953</v>
      </c>
    </row>
    <row r="53" spans="1:9" x14ac:dyDescent="0.3">
      <c r="A53" s="2">
        <f t="shared" si="1"/>
        <v>50</v>
      </c>
      <c r="B53" t="s">
        <v>1077</v>
      </c>
      <c r="C53" t="s">
        <v>117</v>
      </c>
      <c r="D53" t="s">
        <v>39</v>
      </c>
      <c r="E53" s="6">
        <v>568.66</v>
      </c>
      <c r="F53" s="3">
        <v>109</v>
      </c>
      <c r="G53" s="3">
        <v>4</v>
      </c>
      <c r="H53" s="4">
        <v>45863</v>
      </c>
      <c r="I53" t="s">
        <v>43</v>
      </c>
    </row>
    <row r="54" spans="1:9" x14ac:dyDescent="0.3">
      <c r="A54" s="2">
        <f t="shared" si="1"/>
        <v>51</v>
      </c>
      <c r="B54" t="s">
        <v>1066</v>
      </c>
      <c r="C54" t="s">
        <v>632</v>
      </c>
      <c r="D54" t="s">
        <v>635</v>
      </c>
      <c r="E54" s="6">
        <v>509.9</v>
      </c>
      <c r="F54" s="3">
        <v>69</v>
      </c>
      <c r="G54" s="3">
        <v>3</v>
      </c>
      <c r="H54" s="4">
        <v>45254</v>
      </c>
      <c r="I54" t="s">
        <v>67</v>
      </c>
    </row>
    <row r="55" spans="1:9" x14ac:dyDescent="0.3">
      <c r="A55" s="2">
        <f t="shared" si="1"/>
        <v>52</v>
      </c>
      <c r="B55" t="s">
        <v>1108</v>
      </c>
      <c r="C55" t="s">
        <v>480</v>
      </c>
      <c r="D55" t="s">
        <v>481</v>
      </c>
      <c r="E55" s="6">
        <v>509.79999999999961</v>
      </c>
      <c r="F55" s="3">
        <v>115</v>
      </c>
      <c r="G55" s="3">
        <v>4</v>
      </c>
      <c r="H55" s="4">
        <v>45884</v>
      </c>
      <c r="I55" t="s">
        <v>292</v>
      </c>
    </row>
    <row r="56" spans="1:9" x14ac:dyDescent="0.3">
      <c r="A56" s="2">
        <f t="shared" si="1"/>
        <v>53</v>
      </c>
      <c r="B56" t="s">
        <v>971</v>
      </c>
      <c r="C56" t="s">
        <v>433</v>
      </c>
      <c r="D56" t="s">
        <v>169</v>
      </c>
      <c r="E56" s="6">
        <v>509</v>
      </c>
      <c r="F56" s="3">
        <v>78</v>
      </c>
      <c r="G56" s="3" t="s">
        <v>50</v>
      </c>
      <c r="H56" s="4">
        <v>45702</v>
      </c>
      <c r="I56" t="s">
        <v>149</v>
      </c>
    </row>
    <row r="57" spans="1:9" x14ac:dyDescent="0.3">
      <c r="A57" s="2">
        <f t="shared" si="1"/>
        <v>54</v>
      </c>
      <c r="B57" t="s">
        <v>1049</v>
      </c>
      <c r="C57" t="s">
        <v>64</v>
      </c>
      <c r="D57" t="s">
        <v>39</v>
      </c>
      <c r="E57" s="6">
        <v>461.37</v>
      </c>
      <c r="F57" s="3">
        <v>90</v>
      </c>
      <c r="G57" s="3">
        <v>4</v>
      </c>
      <c r="H57" s="4">
        <v>45821</v>
      </c>
      <c r="I57" t="s">
        <v>60</v>
      </c>
    </row>
    <row r="58" spans="1:9" x14ac:dyDescent="0.3">
      <c r="A58" s="2">
        <f t="shared" si="1"/>
        <v>55</v>
      </c>
      <c r="B58" t="s">
        <v>794</v>
      </c>
      <c r="C58" t="s">
        <v>795</v>
      </c>
      <c r="D58" t="s">
        <v>39</v>
      </c>
      <c r="E58" s="6">
        <v>458.44</v>
      </c>
      <c r="F58" s="3">
        <v>49</v>
      </c>
      <c r="G58" s="3">
        <v>2</v>
      </c>
      <c r="H58" s="4">
        <v>44351</v>
      </c>
      <c r="I58" t="s">
        <v>40</v>
      </c>
    </row>
    <row r="59" spans="1:9" x14ac:dyDescent="0.3">
      <c r="A59" s="2">
        <f t="shared" si="1"/>
        <v>56</v>
      </c>
      <c r="B59" t="s">
        <v>1034</v>
      </c>
      <c r="C59" t="s">
        <v>283</v>
      </c>
      <c r="D59" t="s">
        <v>127</v>
      </c>
      <c r="E59" s="6">
        <v>457.8</v>
      </c>
      <c r="F59" s="3">
        <v>150</v>
      </c>
      <c r="G59" s="3">
        <v>2</v>
      </c>
      <c r="H59" s="4">
        <v>45794</v>
      </c>
      <c r="I59" t="s">
        <v>36</v>
      </c>
    </row>
    <row r="60" spans="1:9" x14ac:dyDescent="0.3">
      <c r="A60" s="2">
        <f t="shared" si="1"/>
        <v>57</v>
      </c>
      <c r="B60" t="s">
        <v>919</v>
      </c>
      <c r="C60" t="s">
        <v>147</v>
      </c>
      <c r="D60" t="s">
        <v>148</v>
      </c>
      <c r="E60" s="6">
        <v>450.85</v>
      </c>
      <c r="F60" s="3">
        <v>62</v>
      </c>
      <c r="G60" s="3" t="s">
        <v>50</v>
      </c>
      <c r="H60" s="4">
        <v>45653</v>
      </c>
      <c r="I60" t="s">
        <v>149</v>
      </c>
    </row>
    <row r="61" spans="1:9" x14ac:dyDescent="0.3">
      <c r="A61" s="2">
        <f t="shared" si="1"/>
        <v>58</v>
      </c>
      <c r="B61" t="s">
        <v>1015</v>
      </c>
      <c r="C61" t="s">
        <v>38</v>
      </c>
      <c r="D61" t="s">
        <v>39</v>
      </c>
      <c r="E61" s="6">
        <v>425.12</v>
      </c>
      <c r="F61" s="3">
        <v>112</v>
      </c>
      <c r="G61" s="3">
        <v>3</v>
      </c>
      <c r="H61" s="4">
        <v>45751</v>
      </c>
      <c r="I61" t="s">
        <v>40</v>
      </c>
    </row>
    <row r="62" spans="1:9" x14ac:dyDescent="0.3">
      <c r="A62" s="2">
        <f t="shared" si="1"/>
        <v>59</v>
      </c>
      <c r="B62" t="s">
        <v>245</v>
      </c>
      <c r="C62" t="s">
        <v>246</v>
      </c>
      <c r="D62" t="s">
        <v>39</v>
      </c>
      <c r="E62" s="6">
        <v>388.4</v>
      </c>
      <c r="F62" s="3">
        <v>78</v>
      </c>
      <c r="G62" s="3">
        <v>4</v>
      </c>
      <c r="H62" s="4">
        <v>45877</v>
      </c>
      <c r="I62" t="s">
        <v>43</v>
      </c>
    </row>
    <row r="63" spans="1:9" x14ac:dyDescent="0.3">
      <c r="A63" s="2">
        <f t="shared" si="1"/>
        <v>60</v>
      </c>
      <c r="B63" t="s">
        <v>361</v>
      </c>
      <c r="C63" t="s">
        <v>362</v>
      </c>
      <c r="D63" t="s">
        <v>127</v>
      </c>
      <c r="E63" s="6">
        <v>380</v>
      </c>
      <c r="F63" s="3">
        <v>83</v>
      </c>
      <c r="G63" s="3">
        <v>2</v>
      </c>
      <c r="H63" s="4">
        <v>45884</v>
      </c>
      <c r="I63" t="s">
        <v>155</v>
      </c>
    </row>
    <row r="64" spans="1:9" x14ac:dyDescent="0.3">
      <c r="A64" s="2">
        <f t="shared" si="1"/>
        <v>61</v>
      </c>
      <c r="B64" t="s">
        <v>1067</v>
      </c>
      <c r="C64" t="s">
        <v>771</v>
      </c>
      <c r="D64" t="s">
        <v>772</v>
      </c>
      <c r="E64" s="6">
        <v>351</v>
      </c>
      <c r="F64" s="3">
        <v>51</v>
      </c>
      <c r="G64" s="3">
        <v>1</v>
      </c>
      <c r="H64" s="4">
        <v>45012</v>
      </c>
      <c r="I64" t="s">
        <v>67</v>
      </c>
    </row>
    <row r="65" spans="1:9" x14ac:dyDescent="0.3">
      <c r="A65" s="2">
        <f t="shared" si="1"/>
        <v>62</v>
      </c>
      <c r="B65" t="s">
        <v>733</v>
      </c>
      <c r="C65" t="s">
        <v>734</v>
      </c>
      <c r="D65" t="s">
        <v>737</v>
      </c>
      <c r="E65" s="6">
        <v>338.95</v>
      </c>
      <c r="F65" s="3">
        <v>41</v>
      </c>
      <c r="G65" s="3" t="s">
        <v>50</v>
      </c>
      <c r="H65" s="4">
        <v>45282</v>
      </c>
      <c r="I65" t="s">
        <v>149</v>
      </c>
    </row>
    <row r="66" spans="1:9" x14ac:dyDescent="0.3">
      <c r="A66" s="2">
        <f t="shared" si="1"/>
        <v>63</v>
      </c>
      <c r="B66" t="s">
        <v>553</v>
      </c>
      <c r="C66" t="s">
        <v>554</v>
      </c>
      <c r="D66" t="s">
        <v>127</v>
      </c>
      <c r="E66" s="6">
        <v>294</v>
      </c>
      <c r="F66" s="3">
        <v>66</v>
      </c>
      <c r="G66" s="3">
        <v>3</v>
      </c>
      <c r="H66" s="4">
        <v>45926</v>
      </c>
      <c r="I66" t="s">
        <v>524</v>
      </c>
    </row>
    <row r="67" spans="1:9" x14ac:dyDescent="0.3">
      <c r="A67" s="2">
        <f t="shared" si="1"/>
        <v>64</v>
      </c>
      <c r="B67" t="s">
        <v>1047</v>
      </c>
      <c r="C67" t="s">
        <v>744</v>
      </c>
      <c r="D67" t="s">
        <v>747</v>
      </c>
      <c r="E67" s="6">
        <v>212</v>
      </c>
      <c r="F67" s="3">
        <v>53</v>
      </c>
      <c r="G67" s="3">
        <v>1</v>
      </c>
      <c r="H67" s="4">
        <v>45379</v>
      </c>
      <c r="I67" t="s">
        <v>67</v>
      </c>
    </row>
    <row r="68" spans="1:9" x14ac:dyDescent="0.3">
      <c r="A68" s="2">
        <f t="shared" ref="A68:A86" si="2">IF(B68&lt;&gt;"",ROW()-3,"")</f>
        <v>65</v>
      </c>
      <c r="B68" t="s">
        <v>1085</v>
      </c>
      <c r="C68" t="s">
        <v>414</v>
      </c>
      <c r="D68" t="s">
        <v>415</v>
      </c>
      <c r="E68" s="6">
        <v>196</v>
      </c>
      <c r="F68" s="3">
        <v>46</v>
      </c>
      <c r="G68" s="3">
        <v>3</v>
      </c>
      <c r="H68" s="4">
        <v>45863</v>
      </c>
      <c r="I68" t="s">
        <v>155</v>
      </c>
    </row>
    <row r="69" spans="1:9" x14ac:dyDescent="0.3">
      <c r="A69" s="2">
        <f t="shared" si="2"/>
        <v>66</v>
      </c>
      <c r="B69" t="s">
        <v>928</v>
      </c>
      <c r="C69" t="s">
        <v>351</v>
      </c>
      <c r="D69" t="s">
        <v>39</v>
      </c>
      <c r="E69" s="6">
        <v>150</v>
      </c>
      <c r="F69" s="3">
        <v>50</v>
      </c>
      <c r="G69" s="3">
        <v>1</v>
      </c>
      <c r="H69" s="4">
        <v>45674</v>
      </c>
      <c r="I69" t="s">
        <v>43</v>
      </c>
    </row>
    <row r="70" spans="1:9" x14ac:dyDescent="0.3">
      <c r="A70" s="2">
        <f t="shared" si="2"/>
        <v>67</v>
      </c>
      <c r="B70" t="s">
        <v>1055</v>
      </c>
      <c r="C70" t="s">
        <v>501</v>
      </c>
      <c r="D70" t="s">
        <v>169</v>
      </c>
      <c r="E70" s="6">
        <v>150</v>
      </c>
      <c r="F70" s="3">
        <v>39</v>
      </c>
      <c r="G70" s="3">
        <v>1</v>
      </c>
      <c r="H70" s="4">
        <v>45821</v>
      </c>
      <c r="I70" t="s">
        <v>155</v>
      </c>
    </row>
    <row r="71" spans="1:9" x14ac:dyDescent="0.3">
      <c r="A71" s="2">
        <f t="shared" si="2"/>
        <v>68</v>
      </c>
      <c r="B71" t="s">
        <v>1087</v>
      </c>
      <c r="C71" t="s">
        <v>497</v>
      </c>
      <c r="D71" t="s">
        <v>380</v>
      </c>
      <c r="E71" s="6">
        <v>147</v>
      </c>
      <c r="F71" s="3">
        <v>21</v>
      </c>
      <c r="G71" s="3">
        <v>1</v>
      </c>
      <c r="H71" s="4">
        <v>45856</v>
      </c>
      <c r="I71" t="s">
        <v>155</v>
      </c>
    </row>
    <row r="72" spans="1:9" x14ac:dyDescent="0.3">
      <c r="A72" s="2">
        <f t="shared" si="2"/>
        <v>69</v>
      </c>
      <c r="B72" t="s">
        <v>654</v>
      </c>
      <c r="C72" t="s">
        <v>655</v>
      </c>
      <c r="D72" t="s">
        <v>658</v>
      </c>
      <c r="E72" s="6">
        <v>144</v>
      </c>
      <c r="F72" s="3">
        <v>46</v>
      </c>
      <c r="G72" s="3">
        <v>1</v>
      </c>
      <c r="H72" s="4">
        <v>45931</v>
      </c>
      <c r="I72" t="s">
        <v>439</v>
      </c>
    </row>
    <row r="73" spans="1:9" x14ac:dyDescent="0.3">
      <c r="A73" s="2">
        <f t="shared" si="2"/>
        <v>70</v>
      </c>
      <c r="B73" t="s">
        <v>437</v>
      </c>
      <c r="C73" t="s">
        <v>438</v>
      </c>
      <c r="D73" t="s">
        <v>77</v>
      </c>
      <c r="E73" s="6">
        <v>100</v>
      </c>
      <c r="F73" s="3">
        <v>20</v>
      </c>
      <c r="G73" s="3">
        <v>1</v>
      </c>
      <c r="H73" s="4">
        <v>45592</v>
      </c>
      <c r="I73" t="s">
        <v>439</v>
      </c>
    </row>
    <row r="74" spans="1:9" x14ac:dyDescent="0.3">
      <c r="A74" s="2">
        <f t="shared" si="2"/>
        <v>71</v>
      </c>
      <c r="B74" t="s">
        <v>527</v>
      </c>
      <c r="C74" t="s">
        <v>528</v>
      </c>
      <c r="D74" t="s">
        <v>531</v>
      </c>
      <c r="E74" s="6">
        <v>100</v>
      </c>
      <c r="F74" s="3">
        <v>22</v>
      </c>
      <c r="G74" s="3">
        <v>1</v>
      </c>
      <c r="H74" s="4">
        <v>44807</v>
      </c>
      <c r="I74" t="s">
        <v>439</v>
      </c>
    </row>
    <row r="75" spans="1:9" x14ac:dyDescent="0.3">
      <c r="A75" s="2">
        <f t="shared" si="2"/>
        <v>72</v>
      </c>
      <c r="B75" t="s">
        <v>1076</v>
      </c>
      <c r="C75" t="s">
        <v>139</v>
      </c>
      <c r="D75" t="s">
        <v>39</v>
      </c>
      <c r="E75" s="6">
        <v>98.5</v>
      </c>
      <c r="F75" s="3">
        <v>18</v>
      </c>
      <c r="G75" s="3">
        <v>1</v>
      </c>
      <c r="H75" s="4">
        <v>45849</v>
      </c>
      <c r="I75" t="s">
        <v>40</v>
      </c>
    </row>
    <row r="76" spans="1:9" x14ac:dyDescent="0.3">
      <c r="A76" s="2">
        <f t="shared" si="2"/>
        <v>73</v>
      </c>
      <c r="B76" t="s">
        <v>1038</v>
      </c>
      <c r="C76" t="s">
        <v>417</v>
      </c>
      <c r="D76" t="s">
        <v>39</v>
      </c>
      <c r="E76" s="6">
        <v>88.75</v>
      </c>
      <c r="F76" s="3">
        <v>12</v>
      </c>
      <c r="G76" s="3">
        <v>1</v>
      </c>
      <c r="H76" s="4">
        <v>45786</v>
      </c>
      <c r="I76" t="s">
        <v>292</v>
      </c>
    </row>
    <row r="77" spans="1:9" x14ac:dyDescent="0.3">
      <c r="A77" s="2">
        <f t="shared" si="2"/>
        <v>74</v>
      </c>
      <c r="B77" t="s">
        <v>956</v>
      </c>
      <c r="C77" t="s">
        <v>956</v>
      </c>
      <c r="D77" t="s">
        <v>35</v>
      </c>
      <c r="E77" s="6">
        <v>84.21</v>
      </c>
      <c r="F77" s="3">
        <v>17</v>
      </c>
      <c r="G77" s="3">
        <v>1</v>
      </c>
      <c r="H77" s="4">
        <v>44834</v>
      </c>
      <c r="I77" t="s">
        <v>67</v>
      </c>
    </row>
    <row r="78" spans="1:9" x14ac:dyDescent="0.3">
      <c r="A78" s="2">
        <f t="shared" si="2"/>
        <v>75</v>
      </c>
      <c r="B78" t="s">
        <v>707</v>
      </c>
      <c r="C78" t="s">
        <v>708</v>
      </c>
      <c r="D78" t="s">
        <v>205</v>
      </c>
      <c r="E78" s="6">
        <v>80</v>
      </c>
      <c r="F78" s="3">
        <v>21</v>
      </c>
      <c r="G78" s="3">
        <v>1</v>
      </c>
      <c r="H78" s="4">
        <v>44883</v>
      </c>
      <c r="I78" t="s">
        <v>292</v>
      </c>
    </row>
    <row r="79" spans="1:9" x14ac:dyDescent="0.3">
      <c r="A79" s="2">
        <f t="shared" si="2"/>
        <v>76</v>
      </c>
      <c r="B79" t="s">
        <v>995</v>
      </c>
      <c r="C79" t="s">
        <v>476</v>
      </c>
      <c r="D79" t="s">
        <v>169</v>
      </c>
      <c r="E79" s="6">
        <v>72.599999999999994</v>
      </c>
      <c r="F79" s="3">
        <v>13</v>
      </c>
      <c r="G79" s="3">
        <v>1</v>
      </c>
      <c r="H79" s="4">
        <v>45740</v>
      </c>
      <c r="I79" t="s">
        <v>67</v>
      </c>
    </row>
    <row r="80" spans="1:9" x14ac:dyDescent="0.3">
      <c r="A80" s="2">
        <f t="shared" si="2"/>
        <v>77</v>
      </c>
      <c r="B80" t="s">
        <v>405</v>
      </c>
      <c r="C80" t="s">
        <v>405</v>
      </c>
      <c r="D80" t="s">
        <v>406</v>
      </c>
      <c r="E80" s="6">
        <v>66.5</v>
      </c>
      <c r="F80" s="3">
        <v>11</v>
      </c>
      <c r="G80" s="3">
        <v>1</v>
      </c>
      <c r="H80" s="4">
        <v>45758</v>
      </c>
      <c r="I80" t="s">
        <v>407</v>
      </c>
    </row>
    <row r="81" spans="1:9" x14ac:dyDescent="0.3">
      <c r="A81" s="2">
        <f t="shared" si="2"/>
        <v>78</v>
      </c>
      <c r="B81" t="s">
        <v>1003</v>
      </c>
      <c r="C81" t="s">
        <v>597</v>
      </c>
      <c r="D81" t="s">
        <v>600</v>
      </c>
      <c r="E81" s="6">
        <v>63</v>
      </c>
      <c r="F81" s="3">
        <v>12</v>
      </c>
      <c r="G81" s="3">
        <v>1</v>
      </c>
      <c r="H81" s="4">
        <v>45740</v>
      </c>
      <c r="I81" t="s">
        <v>67</v>
      </c>
    </row>
    <row r="82" spans="1:9" x14ac:dyDescent="0.3">
      <c r="A82" s="2">
        <f t="shared" si="2"/>
        <v>79</v>
      </c>
      <c r="B82" t="s">
        <v>892</v>
      </c>
      <c r="C82" t="s">
        <v>893</v>
      </c>
      <c r="D82" t="s">
        <v>894</v>
      </c>
      <c r="E82" s="6">
        <v>56</v>
      </c>
      <c r="F82" s="3">
        <v>14</v>
      </c>
      <c r="G82" s="3">
        <v>1</v>
      </c>
      <c r="H82" s="4">
        <v>44715</v>
      </c>
      <c r="I82" t="s">
        <v>292</v>
      </c>
    </row>
    <row r="83" spans="1:9" x14ac:dyDescent="0.3">
      <c r="A83" s="2">
        <f t="shared" si="2"/>
        <v>80</v>
      </c>
      <c r="B83" t="s">
        <v>1002</v>
      </c>
      <c r="C83" t="s">
        <v>582</v>
      </c>
      <c r="D83" t="s">
        <v>169</v>
      </c>
      <c r="E83" s="6">
        <v>55</v>
      </c>
      <c r="F83" s="3">
        <v>10</v>
      </c>
      <c r="G83" s="3">
        <v>1</v>
      </c>
      <c r="H83" s="4">
        <v>45740</v>
      </c>
      <c r="I83" t="s">
        <v>67</v>
      </c>
    </row>
    <row r="84" spans="1:9" x14ac:dyDescent="0.3">
      <c r="A84" s="2">
        <f t="shared" si="2"/>
        <v>81</v>
      </c>
      <c r="B84" t="s">
        <v>1081</v>
      </c>
      <c r="C84" t="s">
        <v>428</v>
      </c>
      <c r="D84" t="s">
        <v>169</v>
      </c>
      <c r="E84" s="6">
        <v>47.25</v>
      </c>
      <c r="F84" s="3">
        <v>7</v>
      </c>
      <c r="G84" s="3">
        <v>1</v>
      </c>
      <c r="H84" s="4">
        <v>45842</v>
      </c>
      <c r="I84" t="s">
        <v>1082</v>
      </c>
    </row>
    <row r="85" spans="1:9" x14ac:dyDescent="0.3">
      <c r="A85" s="2">
        <f t="shared" si="2"/>
        <v>82</v>
      </c>
      <c r="B85" t="s">
        <v>776</v>
      </c>
      <c r="C85" t="s">
        <v>777</v>
      </c>
      <c r="D85" t="s">
        <v>169</v>
      </c>
      <c r="E85" s="6">
        <v>26.1</v>
      </c>
      <c r="F85" s="3">
        <v>3</v>
      </c>
      <c r="G85" s="3">
        <v>1</v>
      </c>
      <c r="H85" s="4">
        <v>45254</v>
      </c>
      <c r="I85" t="s">
        <v>36</v>
      </c>
    </row>
    <row r="86" spans="1:9" x14ac:dyDescent="0.3">
      <c r="A86" s="2">
        <f t="shared" si="2"/>
        <v>83</v>
      </c>
      <c r="B86" t="s">
        <v>1050</v>
      </c>
      <c r="C86" t="s">
        <v>106</v>
      </c>
      <c r="D86" t="s">
        <v>107</v>
      </c>
      <c r="E86" s="6">
        <v>17.399999999999999</v>
      </c>
      <c r="F86" s="3">
        <v>2</v>
      </c>
      <c r="G86" s="3">
        <v>1</v>
      </c>
      <c r="H86" s="4">
        <v>45828</v>
      </c>
      <c r="I86" t="s">
        <v>71</v>
      </c>
    </row>
    <row r="87" spans="1:9" x14ac:dyDescent="0.3">
      <c r="E87" s="7">
        <f>SUBTOTAL(109,Tbl_Filmai_Rugsėjis[Pajamos])</f>
        <v>1217723.0800000005</v>
      </c>
      <c r="F87" s="5">
        <f>SUBTOTAL(109,Tbl_Filmai_Rugsėjis[Žiūrovų skaičius])</f>
        <v>181618</v>
      </c>
    </row>
    <row r="88" spans="1:9" x14ac:dyDescent="0.3">
      <c r="E88" s="7"/>
    </row>
  </sheetData>
  <mergeCells count="1">
    <mergeCell ref="A1:I2"/>
  </mergeCells>
  <dataValidations count="2">
    <dataValidation type="whole" operator="greaterThanOrEqual" allowBlank="1" sqref="F4:F86 G4:G86" xr:uid="{00000000-0002-0000-0900-000000000000}">
      <formula1>0</formula1>
    </dataValidation>
    <dataValidation type="date" allowBlank="1" sqref="H4:H86" xr:uid="{00000000-0002-0000-09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3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32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1121</v>
      </c>
      <c r="C4" t="s">
        <v>81</v>
      </c>
      <c r="D4" t="s">
        <v>39</v>
      </c>
      <c r="E4" s="6">
        <v>209673.78</v>
      </c>
      <c r="F4" s="3">
        <v>26355</v>
      </c>
      <c r="G4" s="3">
        <v>20</v>
      </c>
      <c r="H4" s="4">
        <v>45926</v>
      </c>
      <c r="I4" t="s">
        <v>40</v>
      </c>
    </row>
    <row r="5" spans="1:9" x14ac:dyDescent="0.3">
      <c r="A5" s="2">
        <f t="shared" si="0"/>
        <v>2</v>
      </c>
      <c r="B5" t="s">
        <v>1131</v>
      </c>
      <c r="C5" t="s">
        <v>129</v>
      </c>
      <c r="D5" t="s">
        <v>39</v>
      </c>
      <c r="E5" s="6">
        <v>101067.39</v>
      </c>
      <c r="F5" s="3">
        <v>13628</v>
      </c>
      <c r="G5" s="3">
        <v>15</v>
      </c>
      <c r="H5" s="4">
        <v>45947</v>
      </c>
      <c r="I5" t="s">
        <v>60</v>
      </c>
    </row>
    <row r="6" spans="1:9" x14ac:dyDescent="0.3">
      <c r="A6" s="2">
        <f t="shared" si="0"/>
        <v>3</v>
      </c>
      <c r="B6" t="s">
        <v>1132</v>
      </c>
      <c r="C6" t="s">
        <v>126</v>
      </c>
      <c r="D6" t="s">
        <v>127</v>
      </c>
      <c r="E6" s="6">
        <v>89759.91</v>
      </c>
      <c r="F6" s="3">
        <v>16274</v>
      </c>
      <c r="G6" s="3">
        <v>19</v>
      </c>
      <c r="H6" s="4">
        <v>45940</v>
      </c>
      <c r="I6" t="s">
        <v>36</v>
      </c>
    </row>
    <row r="7" spans="1:9" x14ac:dyDescent="0.3">
      <c r="A7" s="2">
        <f t="shared" si="0"/>
        <v>4</v>
      </c>
      <c r="B7" t="s">
        <v>1133</v>
      </c>
      <c r="C7" t="s">
        <v>171</v>
      </c>
      <c r="D7" t="s">
        <v>39</v>
      </c>
      <c r="E7" s="6">
        <v>85020.99</v>
      </c>
      <c r="F7" s="3">
        <v>11020</v>
      </c>
      <c r="G7" s="3">
        <v>25</v>
      </c>
      <c r="H7" s="4">
        <v>45940</v>
      </c>
      <c r="I7" t="s">
        <v>43</v>
      </c>
    </row>
    <row r="8" spans="1:9" x14ac:dyDescent="0.3">
      <c r="A8" s="2">
        <f t="shared" si="0"/>
        <v>5</v>
      </c>
      <c r="B8" t="s">
        <v>175</v>
      </c>
      <c r="C8" t="s">
        <v>176</v>
      </c>
      <c r="D8" t="s">
        <v>39</v>
      </c>
      <c r="E8" s="6">
        <v>83279.06</v>
      </c>
      <c r="F8" s="3">
        <v>11867</v>
      </c>
      <c r="G8" s="3">
        <v>16</v>
      </c>
      <c r="H8" s="4">
        <v>45933</v>
      </c>
      <c r="I8" t="s">
        <v>36</v>
      </c>
    </row>
    <row r="9" spans="1:9" x14ac:dyDescent="0.3">
      <c r="A9" s="2">
        <f t="shared" si="0"/>
        <v>6</v>
      </c>
      <c r="B9" t="s">
        <v>1120</v>
      </c>
      <c r="C9" t="s">
        <v>110</v>
      </c>
      <c r="D9" t="s">
        <v>111</v>
      </c>
      <c r="E9" s="6">
        <v>79039.33</v>
      </c>
      <c r="F9" s="3">
        <v>14266</v>
      </c>
      <c r="G9" s="3">
        <v>15</v>
      </c>
      <c r="H9" s="4">
        <v>45905</v>
      </c>
      <c r="I9" t="s">
        <v>112</v>
      </c>
    </row>
    <row r="10" spans="1:9" x14ac:dyDescent="0.3">
      <c r="A10" s="2">
        <f t="shared" si="0"/>
        <v>7</v>
      </c>
      <c r="B10" t="s">
        <v>1134</v>
      </c>
      <c r="C10" t="s">
        <v>141</v>
      </c>
      <c r="D10" t="s">
        <v>142</v>
      </c>
      <c r="E10" s="6">
        <v>65720.3</v>
      </c>
      <c r="F10" s="3">
        <v>9349</v>
      </c>
      <c r="G10" s="3">
        <v>20</v>
      </c>
      <c r="H10" s="4">
        <v>45954</v>
      </c>
      <c r="I10" t="s">
        <v>143</v>
      </c>
    </row>
    <row r="11" spans="1:9" x14ac:dyDescent="0.3">
      <c r="A11" s="2">
        <f t="shared" si="0"/>
        <v>8</v>
      </c>
      <c r="B11" t="s">
        <v>61</v>
      </c>
      <c r="C11" t="s">
        <v>62</v>
      </c>
      <c r="D11" t="s">
        <v>39</v>
      </c>
      <c r="E11" s="6">
        <v>53139.19</v>
      </c>
      <c r="F11" s="3">
        <v>7091</v>
      </c>
      <c r="G11" s="3">
        <v>10</v>
      </c>
      <c r="H11" s="4">
        <v>45905</v>
      </c>
      <c r="I11" t="s">
        <v>40</v>
      </c>
    </row>
    <row r="12" spans="1:9" x14ac:dyDescent="0.3">
      <c r="A12" s="2">
        <f t="shared" si="0"/>
        <v>9</v>
      </c>
      <c r="B12" t="s">
        <v>1135</v>
      </c>
      <c r="C12" t="s">
        <v>225</v>
      </c>
      <c r="D12" t="s">
        <v>39</v>
      </c>
      <c r="E12" s="6">
        <v>49477.24</v>
      </c>
      <c r="F12" s="3">
        <v>7589</v>
      </c>
      <c r="G12" s="3">
        <v>17</v>
      </c>
      <c r="H12" s="4">
        <v>45940</v>
      </c>
      <c r="I12" t="s">
        <v>36</v>
      </c>
    </row>
    <row r="13" spans="1:9" x14ac:dyDescent="0.3">
      <c r="A13" s="2">
        <f t="shared" si="0"/>
        <v>10</v>
      </c>
      <c r="B13" t="s">
        <v>1136</v>
      </c>
      <c r="C13" t="s">
        <v>173</v>
      </c>
      <c r="D13" t="s">
        <v>174</v>
      </c>
      <c r="E13" s="6">
        <v>49446.25</v>
      </c>
      <c r="F13" s="3">
        <v>9059</v>
      </c>
      <c r="G13" s="3">
        <v>21</v>
      </c>
      <c r="H13" s="4">
        <v>45947</v>
      </c>
      <c r="I13" t="s">
        <v>36</v>
      </c>
    </row>
    <row r="14" spans="1:9" x14ac:dyDescent="0.3">
      <c r="A14" s="2">
        <f t="shared" si="0"/>
        <v>11</v>
      </c>
      <c r="B14" t="s">
        <v>1083</v>
      </c>
      <c r="C14" t="s">
        <v>59</v>
      </c>
      <c r="D14" t="s">
        <v>39</v>
      </c>
      <c r="E14" s="6">
        <v>44914.84</v>
      </c>
      <c r="F14" s="3">
        <v>7867</v>
      </c>
      <c r="G14" s="3">
        <v>13</v>
      </c>
      <c r="H14" s="4">
        <v>45870</v>
      </c>
      <c r="I14" t="s">
        <v>60</v>
      </c>
    </row>
    <row r="15" spans="1:9" x14ac:dyDescent="0.3">
      <c r="A15" s="2">
        <f t="shared" si="0"/>
        <v>12</v>
      </c>
      <c r="B15" t="s">
        <v>1124</v>
      </c>
      <c r="C15" t="s">
        <v>197</v>
      </c>
      <c r="D15" t="s">
        <v>92</v>
      </c>
      <c r="E15" s="6">
        <v>41940.57</v>
      </c>
      <c r="F15" s="3">
        <v>7532</v>
      </c>
      <c r="G15" s="3">
        <v>22</v>
      </c>
      <c r="H15" s="4">
        <v>45926</v>
      </c>
      <c r="I15" t="s">
        <v>60</v>
      </c>
    </row>
    <row r="16" spans="1:9" x14ac:dyDescent="0.3">
      <c r="A16" s="2">
        <f t="shared" si="0"/>
        <v>13</v>
      </c>
      <c r="B16" t="s">
        <v>1137</v>
      </c>
      <c r="C16" t="s">
        <v>221</v>
      </c>
      <c r="D16" t="s">
        <v>39</v>
      </c>
      <c r="E16" s="6">
        <v>34166.29</v>
      </c>
      <c r="F16" s="3">
        <v>5449</v>
      </c>
      <c r="G16" s="3">
        <v>17</v>
      </c>
      <c r="H16" s="4">
        <v>45954</v>
      </c>
      <c r="I16" t="s">
        <v>953</v>
      </c>
    </row>
    <row r="17" spans="1:9" x14ac:dyDescent="0.3">
      <c r="A17" s="2">
        <f t="shared" si="0"/>
        <v>14</v>
      </c>
      <c r="B17" t="s">
        <v>1138</v>
      </c>
      <c r="C17" t="s">
        <v>153</v>
      </c>
      <c r="D17" t="s">
        <v>154</v>
      </c>
      <c r="E17" s="6">
        <v>32747</v>
      </c>
      <c r="F17" s="3">
        <v>6400</v>
      </c>
      <c r="G17" s="3">
        <v>17</v>
      </c>
      <c r="H17" s="4">
        <v>45954</v>
      </c>
      <c r="I17" t="s">
        <v>155</v>
      </c>
    </row>
    <row r="18" spans="1:9" x14ac:dyDescent="0.3">
      <c r="A18" s="2">
        <f t="shared" si="0"/>
        <v>15</v>
      </c>
      <c r="B18" t="s">
        <v>198</v>
      </c>
      <c r="C18" t="s">
        <v>198</v>
      </c>
      <c r="D18" t="s">
        <v>199</v>
      </c>
      <c r="E18" s="6">
        <v>29944.09</v>
      </c>
      <c r="F18" s="3">
        <v>4948</v>
      </c>
      <c r="G18" s="3">
        <v>22</v>
      </c>
      <c r="H18" s="4">
        <v>45954</v>
      </c>
      <c r="I18" t="s">
        <v>67</v>
      </c>
    </row>
    <row r="19" spans="1:9" x14ac:dyDescent="0.3">
      <c r="A19" s="2">
        <f t="shared" si="0"/>
        <v>16</v>
      </c>
      <c r="B19" t="s">
        <v>1139</v>
      </c>
      <c r="C19" t="s">
        <v>210</v>
      </c>
      <c r="D19" t="s">
        <v>211</v>
      </c>
      <c r="E19" s="6">
        <v>25678.28</v>
      </c>
      <c r="F19" s="3">
        <v>3360</v>
      </c>
      <c r="G19" s="3">
        <v>13</v>
      </c>
      <c r="H19" s="4">
        <v>45961</v>
      </c>
      <c r="I19" t="s">
        <v>71</v>
      </c>
    </row>
    <row r="20" spans="1:9" x14ac:dyDescent="0.3">
      <c r="A20" s="2">
        <f t="shared" si="0"/>
        <v>17</v>
      </c>
      <c r="B20" t="s">
        <v>1140</v>
      </c>
      <c r="C20" t="s">
        <v>344</v>
      </c>
      <c r="D20" t="s">
        <v>39</v>
      </c>
      <c r="E20" s="6">
        <v>19123.099999999999</v>
      </c>
      <c r="F20" s="3">
        <v>2794</v>
      </c>
      <c r="G20" s="3">
        <v>14</v>
      </c>
      <c r="H20" s="4">
        <v>45933</v>
      </c>
      <c r="I20" t="s">
        <v>112</v>
      </c>
    </row>
    <row r="21" spans="1:9" x14ac:dyDescent="0.3">
      <c r="A21" s="2">
        <f t="shared" si="0"/>
        <v>18</v>
      </c>
      <c r="B21" t="s">
        <v>186</v>
      </c>
      <c r="C21" t="s">
        <v>186</v>
      </c>
      <c r="D21" t="s">
        <v>35</v>
      </c>
      <c r="E21" s="6">
        <v>17340.639999999992</v>
      </c>
      <c r="F21" s="3">
        <v>2512</v>
      </c>
      <c r="G21" s="3">
        <v>6</v>
      </c>
      <c r="H21" s="4">
        <v>45919</v>
      </c>
      <c r="I21" t="s">
        <v>187</v>
      </c>
    </row>
    <row r="22" spans="1:9" x14ac:dyDescent="0.3">
      <c r="A22" s="2">
        <f t="shared" si="0"/>
        <v>19</v>
      </c>
      <c r="B22" t="s">
        <v>1141</v>
      </c>
      <c r="C22" t="s">
        <v>366</v>
      </c>
      <c r="D22" t="s">
        <v>39</v>
      </c>
      <c r="E22" s="6">
        <v>16112.32</v>
      </c>
      <c r="F22" s="3">
        <v>2461</v>
      </c>
      <c r="G22" s="3">
        <v>18</v>
      </c>
      <c r="H22" s="4">
        <v>45947</v>
      </c>
      <c r="I22" t="s">
        <v>36</v>
      </c>
    </row>
    <row r="23" spans="1:9" x14ac:dyDescent="0.3">
      <c r="A23" s="2">
        <f t="shared" si="0"/>
        <v>20</v>
      </c>
      <c r="B23" t="s">
        <v>1129</v>
      </c>
      <c r="C23" t="s">
        <v>291</v>
      </c>
      <c r="D23" t="s">
        <v>148</v>
      </c>
      <c r="E23" s="6">
        <v>15718.369999999999</v>
      </c>
      <c r="F23" s="3">
        <v>2665</v>
      </c>
      <c r="G23" s="3">
        <v>13</v>
      </c>
      <c r="H23" s="4">
        <v>45919</v>
      </c>
      <c r="I23" t="s">
        <v>292</v>
      </c>
    </row>
    <row r="24" spans="1:9" x14ac:dyDescent="0.3">
      <c r="A24" s="2">
        <f t="shared" si="0"/>
        <v>21</v>
      </c>
      <c r="B24" t="s">
        <v>276</v>
      </c>
      <c r="C24" t="s">
        <v>276</v>
      </c>
      <c r="D24" t="s">
        <v>277</v>
      </c>
      <c r="E24" s="6">
        <v>15170.18</v>
      </c>
      <c r="F24" s="3">
        <v>2363</v>
      </c>
      <c r="G24" s="3">
        <v>22</v>
      </c>
      <c r="H24" s="4">
        <v>45926</v>
      </c>
      <c r="I24" t="s">
        <v>67</v>
      </c>
    </row>
    <row r="25" spans="1:9" x14ac:dyDescent="0.3">
      <c r="A25" s="2">
        <f t="shared" si="0"/>
        <v>22</v>
      </c>
      <c r="B25" t="s">
        <v>1142</v>
      </c>
      <c r="C25" t="s">
        <v>336</v>
      </c>
      <c r="D25" t="s">
        <v>337</v>
      </c>
      <c r="E25" s="6">
        <v>14856.66</v>
      </c>
      <c r="F25" s="3">
        <v>2240</v>
      </c>
      <c r="G25" s="3">
        <v>13</v>
      </c>
      <c r="H25" s="4">
        <v>45954</v>
      </c>
      <c r="I25" t="s">
        <v>112</v>
      </c>
    </row>
    <row r="26" spans="1:9" x14ac:dyDescent="0.3">
      <c r="A26" s="2">
        <f t="shared" si="0"/>
        <v>23</v>
      </c>
      <c r="B26" t="s">
        <v>387</v>
      </c>
      <c r="C26" t="s">
        <v>388</v>
      </c>
      <c r="D26" t="s">
        <v>39</v>
      </c>
      <c r="E26" s="6">
        <v>14307.54</v>
      </c>
      <c r="F26" s="3">
        <v>1846</v>
      </c>
      <c r="G26" s="3">
        <v>11</v>
      </c>
      <c r="H26" s="4">
        <v>44911</v>
      </c>
      <c r="I26" t="s">
        <v>43</v>
      </c>
    </row>
    <row r="27" spans="1:9" x14ac:dyDescent="0.3">
      <c r="A27" s="2">
        <f t="shared" si="0"/>
        <v>24</v>
      </c>
      <c r="B27" t="s">
        <v>421</v>
      </c>
      <c r="C27" t="s">
        <v>422</v>
      </c>
      <c r="D27" t="s">
        <v>39</v>
      </c>
      <c r="E27" s="6">
        <v>11026.41</v>
      </c>
      <c r="F27" s="3">
        <v>1651</v>
      </c>
      <c r="G27" s="3">
        <v>17</v>
      </c>
      <c r="H27" s="4">
        <v>45933</v>
      </c>
      <c r="I27" t="s">
        <v>36</v>
      </c>
    </row>
    <row r="28" spans="1:9" x14ac:dyDescent="0.3">
      <c r="A28" s="2">
        <f t="shared" si="0"/>
        <v>25</v>
      </c>
      <c r="B28" t="s">
        <v>1119</v>
      </c>
      <c r="C28" t="s">
        <v>165</v>
      </c>
      <c r="D28" t="s">
        <v>166</v>
      </c>
      <c r="E28" s="6">
        <v>10292.59</v>
      </c>
      <c r="F28" s="3">
        <v>1383</v>
      </c>
      <c r="G28" s="3">
        <v>10</v>
      </c>
      <c r="H28" s="4">
        <v>45912</v>
      </c>
      <c r="I28" t="s">
        <v>71</v>
      </c>
    </row>
    <row r="29" spans="1:9" x14ac:dyDescent="0.3">
      <c r="A29" s="2">
        <f t="shared" si="0"/>
        <v>26</v>
      </c>
      <c r="B29" t="s">
        <v>1143</v>
      </c>
      <c r="C29" t="s">
        <v>189</v>
      </c>
      <c r="D29" t="s">
        <v>190</v>
      </c>
      <c r="E29" s="6">
        <v>10092.83</v>
      </c>
      <c r="F29" s="3">
        <v>1440</v>
      </c>
      <c r="G29" s="3">
        <v>14</v>
      </c>
      <c r="H29" s="4">
        <v>45961</v>
      </c>
      <c r="I29" t="s">
        <v>60</v>
      </c>
    </row>
    <row r="30" spans="1:9" x14ac:dyDescent="0.3">
      <c r="A30" s="2">
        <f t="shared" si="0"/>
        <v>27</v>
      </c>
      <c r="B30" t="s">
        <v>1127</v>
      </c>
      <c r="C30" t="s">
        <v>319</v>
      </c>
      <c r="D30" t="s">
        <v>127</v>
      </c>
      <c r="E30" s="6">
        <v>8486</v>
      </c>
      <c r="F30" s="3">
        <v>1564</v>
      </c>
      <c r="G30" s="3">
        <v>14</v>
      </c>
      <c r="H30" s="4">
        <v>45919</v>
      </c>
      <c r="I30" t="s">
        <v>155</v>
      </c>
    </row>
    <row r="31" spans="1:9" x14ac:dyDescent="0.3">
      <c r="A31" s="2">
        <f t="shared" si="0"/>
        <v>28</v>
      </c>
      <c r="B31" t="s">
        <v>1123</v>
      </c>
      <c r="C31" t="s">
        <v>237</v>
      </c>
      <c r="D31" t="s">
        <v>238</v>
      </c>
      <c r="E31" s="6">
        <v>7311.09</v>
      </c>
      <c r="F31" s="3">
        <v>1119</v>
      </c>
      <c r="G31" s="3">
        <v>15</v>
      </c>
      <c r="H31" s="4">
        <v>45919</v>
      </c>
      <c r="I31" t="s">
        <v>71</v>
      </c>
    </row>
    <row r="32" spans="1:9" x14ac:dyDescent="0.3">
      <c r="A32" s="2">
        <f t="shared" si="0"/>
        <v>29</v>
      </c>
      <c r="B32" t="s">
        <v>1144</v>
      </c>
      <c r="C32" t="s">
        <v>204</v>
      </c>
      <c r="D32" t="s">
        <v>205</v>
      </c>
      <c r="E32" s="6">
        <v>7118.26</v>
      </c>
      <c r="F32" s="3">
        <v>1569</v>
      </c>
      <c r="G32" s="3">
        <v>14</v>
      </c>
      <c r="H32" s="4">
        <v>45961</v>
      </c>
      <c r="I32" t="s">
        <v>953</v>
      </c>
    </row>
    <row r="33" spans="1:9" x14ac:dyDescent="0.3">
      <c r="A33" s="2">
        <f t="shared" si="0"/>
        <v>30</v>
      </c>
      <c r="B33" t="s">
        <v>1145</v>
      </c>
      <c r="C33" t="s">
        <v>451</v>
      </c>
      <c r="D33" t="s">
        <v>39</v>
      </c>
      <c r="E33" s="6">
        <v>6710.98</v>
      </c>
      <c r="F33" s="3">
        <v>1031</v>
      </c>
      <c r="G33" s="3">
        <v>17</v>
      </c>
      <c r="H33" s="4">
        <v>45954</v>
      </c>
      <c r="I33" t="s">
        <v>43</v>
      </c>
    </row>
    <row r="34" spans="1:9" x14ac:dyDescent="0.3">
      <c r="A34" s="2">
        <f t="shared" si="0"/>
        <v>31</v>
      </c>
      <c r="B34" t="s">
        <v>1128</v>
      </c>
      <c r="C34" t="s">
        <v>346</v>
      </c>
      <c r="D34" t="s">
        <v>347</v>
      </c>
      <c r="E34" s="6">
        <v>6471.5</v>
      </c>
      <c r="F34" s="3">
        <v>930</v>
      </c>
      <c r="G34" s="3">
        <v>12</v>
      </c>
      <c r="H34" s="4">
        <v>45926</v>
      </c>
      <c r="I34" t="s">
        <v>36</v>
      </c>
    </row>
    <row r="35" spans="1:9" x14ac:dyDescent="0.3">
      <c r="A35" s="2">
        <f t="shared" si="0"/>
        <v>32</v>
      </c>
      <c r="B35" t="s">
        <v>1146</v>
      </c>
      <c r="C35" t="s">
        <v>430</v>
      </c>
      <c r="D35" t="s">
        <v>431</v>
      </c>
      <c r="E35" s="6">
        <v>5414.8200000000006</v>
      </c>
      <c r="F35" s="3">
        <v>1112</v>
      </c>
      <c r="G35" s="3">
        <v>13</v>
      </c>
      <c r="H35" s="4">
        <v>45954</v>
      </c>
      <c r="I35" t="s">
        <v>149</v>
      </c>
    </row>
    <row r="36" spans="1:9" x14ac:dyDescent="0.3">
      <c r="A36" s="2">
        <f t="shared" ref="A36:A67" si="1">IF(B36&lt;&gt;"",ROW()-3,"")</f>
        <v>33</v>
      </c>
      <c r="B36" t="s">
        <v>1147</v>
      </c>
      <c r="C36" t="s">
        <v>520</v>
      </c>
      <c r="D36" t="s">
        <v>523</v>
      </c>
      <c r="E36" s="6">
        <v>5334.33</v>
      </c>
      <c r="F36" s="3">
        <v>942</v>
      </c>
      <c r="G36" s="3">
        <v>15</v>
      </c>
      <c r="H36" s="4">
        <v>45947</v>
      </c>
      <c r="I36" t="s">
        <v>447</v>
      </c>
    </row>
    <row r="37" spans="1:9" x14ac:dyDescent="0.3">
      <c r="A37" s="2">
        <f t="shared" si="1"/>
        <v>34</v>
      </c>
      <c r="B37" t="s">
        <v>521</v>
      </c>
      <c r="C37" t="s">
        <v>522</v>
      </c>
      <c r="D37" t="s">
        <v>148</v>
      </c>
      <c r="E37" s="6">
        <v>5305.5</v>
      </c>
      <c r="F37" s="3">
        <v>1206</v>
      </c>
      <c r="G37" s="3">
        <v>4</v>
      </c>
      <c r="H37" s="4">
        <v>45947</v>
      </c>
      <c r="I37" t="s">
        <v>524</v>
      </c>
    </row>
    <row r="38" spans="1:9" x14ac:dyDescent="0.3">
      <c r="A38" s="2">
        <f t="shared" si="1"/>
        <v>35</v>
      </c>
      <c r="B38" t="s">
        <v>1148</v>
      </c>
      <c r="C38" t="s">
        <v>543</v>
      </c>
      <c r="D38" t="s">
        <v>39</v>
      </c>
      <c r="E38" s="6">
        <v>4678.46</v>
      </c>
      <c r="F38" s="3">
        <v>665</v>
      </c>
      <c r="G38" s="3">
        <v>13</v>
      </c>
      <c r="H38" s="4">
        <v>45940</v>
      </c>
      <c r="I38" t="s">
        <v>36</v>
      </c>
    </row>
    <row r="39" spans="1:9" x14ac:dyDescent="0.3">
      <c r="A39" s="2">
        <f t="shared" si="1"/>
        <v>36</v>
      </c>
      <c r="B39" t="s">
        <v>1149</v>
      </c>
      <c r="C39" t="s">
        <v>541</v>
      </c>
      <c r="D39" t="s">
        <v>77</v>
      </c>
      <c r="E39" s="6">
        <v>4580</v>
      </c>
      <c r="F39" s="3">
        <v>948</v>
      </c>
      <c r="G39" s="3">
        <v>13</v>
      </c>
      <c r="H39" s="4">
        <v>45933</v>
      </c>
      <c r="I39" t="s">
        <v>292</v>
      </c>
    </row>
    <row r="40" spans="1:9" x14ac:dyDescent="0.3">
      <c r="A40" s="2">
        <f t="shared" si="1"/>
        <v>37</v>
      </c>
      <c r="B40" t="s">
        <v>1150</v>
      </c>
      <c r="C40" t="s">
        <v>526</v>
      </c>
      <c r="D40" t="s">
        <v>39</v>
      </c>
      <c r="E40" s="6">
        <v>4458.96</v>
      </c>
      <c r="F40" s="3">
        <v>675</v>
      </c>
      <c r="G40" s="3">
        <v>14</v>
      </c>
      <c r="H40" s="4">
        <v>45940</v>
      </c>
      <c r="I40" t="s">
        <v>112</v>
      </c>
    </row>
    <row r="41" spans="1:9" x14ac:dyDescent="0.3">
      <c r="A41" s="2">
        <f t="shared" si="1"/>
        <v>38</v>
      </c>
      <c r="B41" t="s">
        <v>1151</v>
      </c>
      <c r="C41" t="s">
        <v>513</v>
      </c>
      <c r="D41" t="s">
        <v>518</v>
      </c>
      <c r="E41" s="6">
        <v>4443.63</v>
      </c>
      <c r="F41" s="3">
        <v>718</v>
      </c>
      <c r="G41" s="3">
        <v>15</v>
      </c>
      <c r="H41" s="4">
        <v>45947</v>
      </c>
      <c r="I41" t="s">
        <v>515</v>
      </c>
    </row>
    <row r="42" spans="1:9" x14ac:dyDescent="0.3">
      <c r="A42" s="2">
        <f t="shared" si="1"/>
        <v>39</v>
      </c>
      <c r="B42" t="s">
        <v>1098</v>
      </c>
      <c r="C42" t="s">
        <v>83</v>
      </c>
      <c r="D42" t="s">
        <v>39</v>
      </c>
      <c r="E42" s="6">
        <v>4063.26</v>
      </c>
      <c r="F42" s="3">
        <v>590</v>
      </c>
      <c r="G42" s="3">
        <v>8</v>
      </c>
      <c r="H42" s="4">
        <v>45891</v>
      </c>
      <c r="I42" t="s">
        <v>71</v>
      </c>
    </row>
    <row r="43" spans="1:9" x14ac:dyDescent="0.3">
      <c r="A43" s="2">
        <f t="shared" si="1"/>
        <v>40</v>
      </c>
      <c r="B43" t="s">
        <v>553</v>
      </c>
      <c r="C43" t="s">
        <v>554</v>
      </c>
      <c r="D43" t="s">
        <v>127</v>
      </c>
      <c r="E43" s="6">
        <v>4052</v>
      </c>
      <c r="F43" s="3">
        <v>978</v>
      </c>
      <c r="G43" s="3">
        <v>4</v>
      </c>
      <c r="H43" s="4">
        <v>45926</v>
      </c>
      <c r="I43" t="s">
        <v>524</v>
      </c>
    </row>
    <row r="44" spans="1:9" x14ac:dyDescent="0.3">
      <c r="A44" s="2">
        <f t="shared" si="1"/>
        <v>41</v>
      </c>
      <c r="B44" t="s">
        <v>46</v>
      </c>
      <c r="C44" t="s">
        <v>46</v>
      </c>
      <c r="D44" t="s">
        <v>39</v>
      </c>
      <c r="E44" s="6">
        <v>3588.88</v>
      </c>
      <c r="F44" s="3">
        <v>523</v>
      </c>
      <c r="G44" s="3">
        <v>3</v>
      </c>
      <c r="H44" s="4">
        <v>45835</v>
      </c>
      <c r="I44" t="s">
        <v>40</v>
      </c>
    </row>
    <row r="45" spans="1:9" x14ac:dyDescent="0.3">
      <c r="A45" s="2">
        <f t="shared" si="1"/>
        <v>42</v>
      </c>
      <c r="B45" t="s">
        <v>576</v>
      </c>
      <c r="C45" t="s">
        <v>577</v>
      </c>
      <c r="D45" t="s">
        <v>580</v>
      </c>
      <c r="E45" s="6">
        <v>3484.86</v>
      </c>
      <c r="F45" s="3">
        <v>473</v>
      </c>
      <c r="G45" s="3">
        <v>11</v>
      </c>
      <c r="H45" s="4">
        <v>45947</v>
      </c>
      <c r="I45" t="s">
        <v>143</v>
      </c>
    </row>
    <row r="46" spans="1:9" x14ac:dyDescent="0.3">
      <c r="A46" s="2">
        <f t="shared" si="1"/>
        <v>43</v>
      </c>
      <c r="B46" t="s">
        <v>1122</v>
      </c>
      <c r="C46" t="s">
        <v>229</v>
      </c>
      <c r="D46" t="s">
        <v>39</v>
      </c>
      <c r="E46" s="6">
        <v>3329</v>
      </c>
      <c r="F46" s="3">
        <v>430</v>
      </c>
      <c r="G46" s="3">
        <v>10</v>
      </c>
      <c r="H46" s="4">
        <v>45912</v>
      </c>
      <c r="I46" t="s">
        <v>155</v>
      </c>
    </row>
    <row r="47" spans="1:9" x14ac:dyDescent="0.3">
      <c r="A47" s="2">
        <f t="shared" si="1"/>
        <v>44</v>
      </c>
      <c r="B47" t="s">
        <v>1100</v>
      </c>
      <c r="C47" t="s">
        <v>201</v>
      </c>
      <c r="D47" t="s">
        <v>202</v>
      </c>
      <c r="E47" s="6">
        <v>3173</v>
      </c>
      <c r="F47" s="3">
        <v>634</v>
      </c>
      <c r="G47" s="3">
        <v>2</v>
      </c>
      <c r="H47" s="4">
        <v>45891</v>
      </c>
      <c r="I47" t="s">
        <v>36</v>
      </c>
    </row>
    <row r="48" spans="1:9" x14ac:dyDescent="0.3">
      <c r="A48" s="2">
        <f t="shared" si="1"/>
        <v>45</v>
      </c>
      <c r="B48" t="s">
        <v>1152</v>
      </c>
      <c r="C48" t="s">
        <v>505</v>
      </c>
      <c r="D48" t="s">
        <v>148</v>
      </c>
      <c r="E48" s="6">
        <v>2908.9</v>
      </c>
      <c r="F48" s="3">
        <v>452</v>
      </c>
      <c r="G48" s="3">
        <v>16</v>
      </c>
      <c r="H48" s="4">
        <v>45940</v>
      </c>
      <c r="I48" t="s">
        <v>317</v>
      </c>
    </row>
    <row r="49" spans="1:9" x14ac:dyDescent="0.3">
      <c r="A49" s="2">
        <f t="shared" si="1"/>
        <v>46</v>
      </c>
      <c r="B49" t="s">
        <v>630</v>
      </c>
      <c r="C49" t="s">
        <v>630</v>
      </c>
      <c r="D49" t="s">
        <v>211</v>
      </c>
      <c r="E49" s="6">
        <v>2363.9</v>
      </c>
      <c r="F49" s="3">
        <v>394</v>
      </c>
      <c r="G49" s="3">
        <v>3</v>
      </c>
      <c r="H49" s="4">
        <v>45030</v>
      </c>
      <c r="I49" t="s">
        <v>71</v>
      </c>
    </row>
    <row r="50" spans="1:9" x14ac:dyDescent="0.3">
      <c r="A50" s="2">
        <f t="shared" si="1"/>
        <v>47</v>
      </c>
      <c r="B50" t="s">
        <v>1153</v>
      </c>
      <c r="C50" t="s">
        <v>370</v>
      </c>
      <c r="D50" t="s">
        <v>211</v>
      </c>
      <c r="E50" s="6">
        <v>2182.12</v>
      </c>
      <c r="F50" s="3">
        <v>363</v>
      </c>
      <c r="G50" s="3">
        <v>16</v>
      </c>
      <c r="H50" s="4">
        <v>45961</v>
      </c>
      <c r="I50" t="s">
        <v>292</v>
      </c>
    </row>
    <row r="51" spans="1:9" x14ac:dyDescent="0.3">
      <c r="A51" s="2">
        <f t="shared" si="1"/>
        <v>48</v>
      </c>
      <c r="B51" t="s">
        <v>984</v>
      </c>
      <c r="C51" t="s">
        <v>73</v>
      </c>
      <c r="D51" t="s">
        <v>74</v>
      </c>
      <c r="E51" s="6">
        <v>1859.93</v>
      </c>
      <c r="F51" s="3">
        <v>529</v>
      </c>
      <c r="G51" s="3">
        <v>7</v>
      </c>
      <c r="H51" s="4">
        <v>45744</v>
      </c>
      <c r="I51" t="s">
        <v>67</v>
      </c>
    </row>
    <row r="52" spans="1:9" x14ac:dyDescent="0.3">
      <c r="A52" s="2">
        <f t="shared" si="1"/>
        <v>49</v>
      </c>
      <c r="B52" t="s">
        <v>1125</v>
      </c>
      <c r="C52" t="s">
        <v>328</v>
      </c>
      <c r="D52" t="s">
        <v>127</v>
      </c>
      <c r="E52" s="6">
        <v>1666.26</v>
      </c>
      <c r="F52" s="3">
        <v>371</v>
      </c>
      <c r="G52" s="3">
        <v>10</v>
      </c>
      <c r="H52" s="4">
        <v>45912</v>
      </c>
      <c r="I52" t="s">
        <v>36</v>
      </c>
    </row>
    <row r="53" spans="1:9" x14ac:dyDescent="0.3">
      <c r="A53" s="2">
        <f t="shared" si="1"/>
        <v>50</v>
      </c>
      <c r="B53" t="s">
        <v>1154</v>
      </c>
      <c r="C53" t="s">
        <v>698</v>
      </c>
      <c r="D53" t="s">
        <v>702</v>
      </c>
      <c r="E53" s="6">
        <v>1391</v>
      </c>
      <c r="F53" s="3">
        <v>410</v>
      </c>
      <c r="G53" s="3">
        <v>3</v>
      </c>
      <c r="H53" s="4">
        <v>45947</v>
      </c>
      <c r="I53" t="s">
        <v>699</v>
      </c>
    </row>
    <row r="54" spans="1:9" x14ac:dyDescent="0.3">
      <c r="A54" s="2">
        <f t="shared" si="1"/>
        <v>51</v>
      </c>
      <c r="B54" t="s">
        <v>1008</v>
      </c>
      <c r="C54" t="s">
        <v>488</v>
      </c>
      <c r="D54" t="s">
        <v>489</v>
      </c>
      <c r="E54" s="6">
        <v>1310.91</v>
      </c>
      <c r="F54" s="3">
        <v>365</v>
      </c>
      <c r="G54" s="3">
        <v>3</v>
      </c>
      <c r="H54" s="4">
        <v>45541</v>
      </c>
      <c r="I54" t="s">
        <v>112</v>
      </c>
    </row>
    <row r="55" spans="1:9" x14ac:dyDescent="0.3">
      <c r="A55" s="2">
        <f t="shared" si="1"/>
        <v>52</v>
      </c>
      <c r="B55" t="s">
        <v>381</v>
      </c>
      <c r="C55" t="s">
        <v>382</v>
      </c>
      <c r="D55" t="s">
        <v>193</v>
      </c>
      <c r="E55" s="6">
        <v>1238.92</v>
      </c>
      <c r="F55" s="3">
        <v>190</v>
      </c>
      <c r="G55" s="3">
        <v>4</v>
      </c>
      <c r="H55" s="4">
        <v>45912</v>
      </c>
      <c r="I55" t="s">
        <v>60</v>
      </c>
    </row>
    <row r="56" spans="1:9" x14ac:dyDescent="0.3">
      <c r="A56" s="2">
        <f t="shared" si="1"/>
        <v>53</v>
      </c>
      <c r="B56" t="s">
        <v>1107</v>
      </c>
      <c r="C56" t="s">
        <v>323</v>
      </c>
      <c r="D56" t="s">
        <v>39</v>
      </c>
      <c r="E56" s="6">
        <v>1227.43</v>
      </c>
      <c r="F56" s="3">
        <v>192</v>
      </c>
      <c r="G56" s="3">
        <v>2</v>
      </c>
      <c r="H56" s="4">
        <v>45898</v>
      </c>
      <c r="I56" t="s">
        <v>43</v>
      </c>
    </row>
    <row r="57" spans="1:9" x14ac:dyDescent="0.3">
      <c r="A57" s="2">
        <f t="shared" si="1"/>
        <v>54</v>
      </c>
      <c r="B57" t="s">
        <v>527</v>
      </c>
      <c r="C57" t="s">
        <v>528</v>
      </c>
      <c r="D57" t="s">
        <v>531</v>
      </c>
      <c r="E57" s="6">
        <v>1205.5</v>
      </c>
      <c r="F57" s="3">
        <v>312</v>
      </c>
      <c r="G57" s="3">
        <v>1</v>
      </c>
      <c r="H57" s="4">
        <v>44807</v>
      </c>
      <c r="I57" t="s">
        <v>439</v>
      </c>
    </row>
    <row r="58" spans="1:9" x14ac:dyDescent="0.3">
      <c r="A58" s="2">
        <f t="shared" si="1"/>
        <v>55</v>
      </c>
      <c r="B58" t="s">
        <v>34</v>
      </c>
      <c r="C58" t="s">
        <v>34</v>
      </c>
      <c r="D58" t="s">
        <v>35</v>
      </c>
      <c r="E58" s="6">
        <v>1198.25</v>
      </c>
      <c r="F58" s="3">
        <v>270</v>
      </c>
      <c r="G58" s="3">
        <v>5</v>
      </c>
      <c r="H58" s="4">
        <v>45681</v>
      </c>
      <c r="I58" t="s">
        <v>36</v>
      </c>
    </row>
    <row r="59" spans="1:9" x14ac:dyDescent="0.3">
      <c r="A59" s="2">
        <f t="shared" si="1"/>
        <v>56</v>
      </c>
      <c r="B59" t="s">
        <v>437</v>
      </c>
      <c r="C59" t="s">
        <v>438</v>
      </c>
      <c r="D59" t="s">
        <v>77</v>
      </c>
      <c r="E59" s="6">
        <v>1135</v>
      </c>
      <c r="F59" s="3">
        <v>307</v>
      </c>
      <c r="G59" s="3">
        <v>1</v>
      </c>
      <c r="H59" s="4">
        <v>45592</v>
      </c>
      <c r="I59" t="s">
        <v>439</v>
      </c>
    </row>
    <row r="60" spans="1:9" x14ac:dyDescent="0.3">
      <c r="A60" s="2">
        <f t="shared" si="1"/>
        <v>57</v>
      </c>
      <c r="B60" t="s">
        <v>1155</v>
      </c>
      <c r="C60" t="s">
        <v>706</v>
      </c>
      <c r="D60" t="s">
        <v>486</v>
      </c>
      <c r="E60" s="6">
        <v>1057.45</v>
      </c>
      <c r="F60" s="3">
        <v>190</v>
      </c>
      <c r="G60" s="3">
        <v>6</v>
      </c>
      <c r="H60" s="4">
        <v>45940</v>
      </c>
      <c r="I60" t="s">
        <v>292</v>
      </c>
    </row>
    <row r="61" spans="1:9" x14ac:dyDescent="0.3">
      <c r="A61" s="2">
        <f t="shared" si="1"/>
        <v>58</v>
      </c>
      <c r="B61" t="s">
        <v>724</v>
      </c>
      <c r="C61" t="s">
        <v>725</v>
      </c>
      <c r="D61" t="s">
        <v>211</v>
      </c>
      <c r="E61" s="6">
        <v>964</v>
      </c>
      <c r="F61" s="3">
        <v>241</v>
      </c>
      <c r="G61" s="3">
        <v>1</v>
      </c>
      <c r="H61" s="4">
        <v>44655</v>
      </c>
      <c r="I61" t="s">
        <v>67</v>
      </c>
    </row>
    <row r="62" spans="1:9" x14ac:dyDescent="0.3">
      <c r="A62" s="2">
        <f t="shared" si="1"/>
        <v>59</v>
      </c>
      <c r="B62" t="s">
        <v>1156</v>
      </c>
      <c r="C62" t="s">
        <v>589</v>
      </c>
      <c r="D62" t="s">
        <v>148</v>
      </c>
      <c r="E62" s="6">
        <v>886</v>
      </c>
      <c r="F62" s="3">
        <v>173</v>
      </c>
      <c r="G62" s="3">
        <v>3</v>
      </c>
      <c r="H62" s="4">
        <v>45954</v>
      </c>
      <c r="I62" t="s">
        <v>317</v>
      </c>
    </row>
    <row r="63" spans="1:9" x14ac:dyDescent="0.3">
      <c r="A63" s="2">
        <f t="shared" si="1"/>
        <v>60</v>
      </c>
      <c r="B63" t="s">
        <v>654</v>
      </c>
      <c r="C63" t="s">
        <v>655</v>
      </c>
      <c r="D63" t="s">
        <v>658</v>
      </c>
      <c r="E63" s="6">
        <v>652.5</v>
      </c>
      <c r="F63" s="3">
        <v>162</v>
      </c>
      <c r="G63" s="3">
        <v>1</v>
      </c>
      <c r="H63" s="4">
        <v>45931</v>
      </c>
      <c r="I63" t="s">
        <v>439</v>
      </c>
    </row>
    <row r="64" spans="1:9" x14ac:dyDescent="0.3">
      <c r="A64" s="2">
        <f t="shared" si="1"/>
        <v>61</v>
      </c>
      <c r="B64" t="s">
        <v>689</v>
      </c>
      <c r="C64" t="s">
        <v>690</v>
      </c>
      <c r="D64" t="s">
        <v>694</v>
      </c>
      <c r="E64" s="6">
        <v>627</v>
      </c>
      <c r="F64" s="3">
        <v>160</v>
      </c>
      <c r="G64" s="3">
        <v>1</v>
      </c>
      <c r="H64" s="4">
        <v>45955</v>
      </c>
      <c r="I64" t="s">
        <v>439</v>
      </c>
    </row>
    <row r="65" spans="1:9" x14ac:dyDescent="0.3">
      <c r="A65" s="2">
        <f t="shared" si="1"/>
        <v>62</v>
      </c>
      <c r="B65" t="s">
        <v>963</v>
      </c>
      <c r="C65" t="s">
        <v>168</v>
      </c>
      <c r="D65" t="s">
        <v>169</v>
      </c>
      <c r="E65" s="6">
        <v>560</v>
      </c>
      <c r="F65" s="3">
        <v>140</v>
      </c>
      <c r="G65" s="3">
        <v>1</v>
      </c>
      <c r="H65" s="4">
        <v>45709</v>
      </c>
      <c r="I65" t="s">
        <v>112</v>
      </c>
    </row>
    <row r="66" spans="1:9" x14ac:dyDescent="0.3">
      <c r="A66" s="2">
        <f t="shared" si="1"/>
        <v>63</v>
      </c>
      <c r="B66" t="s">
        <v>1157</v>
      </c>
      <c r="C66" t="s">
        <v>754</v>
      </c>
      <c r="D66" t="s">
        <v>77</v>
      </c>
      <c r="E66" s="6">
        <v>540</v>
      </c>
      <c r="F66" s="3">
        <v>120</v>
      </c>
      <c r="G66" s="3">
        <v>1</v>
      </c>
      <c r="H66" s="4">
        <v>45282</v>
      </c>
      <c r="I66" t="s">
        <v>67</v>
      </c>
    </row>
    <row r="67" spans="1:9" x14ac:dyDescent="0.3">
      <c r="A67" s="2">
        <f t="shared" si="1"/>
        <v>64</v>
      </c>
      <c r="B67" t="s">
        <v>985</v>
      </c>
      <c r="C67" t="s">
        <v>985</v>
      </c>
      <c r="D67" t="s">
        <v>35</v>
      </c>
      <c r="E67" s="6">
        <v>476.35</v>
      </c>
      <c r="F67" s="3">
        <v>111</v>
      </c>
      <c r="G67" s="3">
        <v>3</v>
      </c>
      <c r="H67" s="4">
        <v>45740</v>
      </c>
      <c r="I67" t="s">
        <v>67</v>
      </c>
    </row>
    <row r="68" spans="1:9" x14ac:dyDescent="0.3">
      <c r="A68" s="2">
        <f t="shared" ref="A68:A99" si="2">IF(B68&lt;&gt;"",ROW()-3,"")</f>
        <v>65</v>
      </c>
      <c r="B68" t="s">
        <v>1009</v>
      </c>
      <c r="C68" t="s">
        <v>565</v>
      </c>
      <c r="D68" t="s">
        <v>39</v>
      </c>
      <c r="E68" s="6">
        <v>470.58</v>
      </c>
      <c r="F68" s="3">
        <v>99</v>
      </c>
      <c r="G68" s="3">
        <v>3</v>
      </c>
      <c r="H68" s="4">
        <v>45359</v>
      </c>
      <c r="I68" t="s">
        <v>953</v>
      </c>
    </row>
    <row r="69" spans="1:9" x14ac:dyDescent="0.3">
      <c r="A69" s="2">
        <f t="shared" si="2"/>
        <v>66</v>
      </c>
      <c r="B69" t="s">
        <v>1099</v>
      </c>
      <c r="C69" t="s">
        <v>114</v>
      </c>
      <c r="D69" t="s">
        <v>39</v>
      </c>
      <c r="E69" s="6">
        <v>395.55</v>
      </c>
      <c r="F69" s="3">
        <v>51</v>
      </c>
      <c r="G69" s="3">
        <v>3</v>
      </c>
      <c r="H69" s="4">
        <v>45877</v>
      </c>
      <c r="I69" t="s">
        <v>40</v>
      </c>
    </row>
    <row r="70" spans="1:9" x14ac:dyDescent="0.3">
      <c r="A70" s="2">
        <f t="shared" si="2"/>
        <v>67</v>
      </c>
      <c r="B70" t="s">
        <v>1108</v>
      </c>
      <c r="C70" t="s">
        <v>480</v>
      </c>
      <c r="D70" t="s">
        <v>481</v>
      </c>
      <c r="E70" s="6">
        <v>380.6</v>
      </c>
      <c r="F70" s="3">
        <v>79</v>
      </c>
      <c r="G70" s="3">
        <v>2</v>
      </c>
      <c r="H70" s="4">
        <v>45884</v>
      </c>
      <c r="I70" t="s">
        <v>292</v>
      </c>
    </row>
    <row r="71" spans="1:9" x14ac:dyDescent="0.3">
      <c r="A71" s="2">
        <f t="shared" si="2"/>
        <v>68</v>
      </c>
      <c r="B71" t="s">
        <v>677</v>
      </c>
      <c r="C71" t="s">
        <v>678</v>
      </c>
      <c r="D71" t="s">
        <v>681</v>
      </c>
      <c r="E71" s="6">
        <v>336</v>
      </c>
      <c r="F71" s="3">
        <v>84</v>
      </c>
      <c r="G71" s="3">
        <v>1</v>
      </c>
      <c r="H71" s="4">
        <v>45564</v>
      </c>
      <c r="I71" t="s">
        <v>439</v>
      </c>
    </row>
    <row r="72" spans="1:9" x14ac:dyDescent="0.3">
      <c r="A72" s="2">
        <f t="shared" si="2"/>
        <v>69</v>
      </c>
      <c r="B72" t="s">
        <v>735</v>
      </c>
      <c r="C72" t="s">
        <v>736</v>
      </c>
      <c r="D72" t="s">
        <v>169</v>
      </c>
      <c r="E72" s="6">
        <v>300</v>
      </c>
      <c r="F72" s="3">
        <v>75</v>
      </c>
      <c r="G72" s="3">
        <v>1</v>
      </c>
      <c r="H72" s="4">
        <v>45371</v>
      </c>
      <c r="I72" t="s">
        <v>439</v>
      </c>
    </row>
    <row r="73" spans="1:9" x14ac:dyDescent="0.3">
      <c r="A73" s="2">
        <f t="shared" si="2"/>
        <v>70</v>
      </c>
      <c r="B73" t="s">
        <v>956</v>
      </c>
      <c r="C73" t="s">
        <v>956</v>
      </c>
      <c r="D73" t="s">
        <v>35</v>
      </c>
      <c r="E73" s="6">
        <v>297.97000000000003</v>
      </c>
      <c r="F73" s="3">
        <v>77</v>
      </c>
      <c r="G73" s="3">
        <v>2</v>
      </c>
      <c r="H73" s="4">
        <v>44834</v>
      </c>
      <c r="I73" t="s">
        <v>67</v>
      </c>
    </row>
    <row r="74" spans="1:9" x14ac:dyDescent="0.3">
      <c r="A74" s="2">
        <f t="shared" si="2"/>
        <v>71</v>
      </c>
      <c r="B74" t="s">
        <v>976</v>
      </c>
      <c r="C74" t="s">
        <v>483</v>
      </c>
      <c r="D74" t="s">
        <v>174</v>
      </c>
      <c r="E74" s="6">
        <v>276</v>
      </c>
      <c r="F74" s="3">
        <v>73</v>
      </c>
      <c r="G74" s="3">
        <v>1</v>
      </c>
      <c r="H74" s="4">
        <v>45583</v>
      </c>
      <c r="I74" t="s">
        <v>36</v>
      </c>
    </row>
    <row r="75" spans="1:9" x14ac:dyDescent="0.3">
      <c r="A75" s="2">
        <f t="shared" si="2"/>
        <v>72</v>
      </c>
      <c r="B75" t="s">
        <v>1024</v>
      </c>
      <c r="C75" t="s">
        <v>341</v>
      </c>
      <c r="D75" t="s">
        <v>342</v>
      </c>
      <c r="E75" s="6">
        <v>255</v>
      </c>
      <c r="F75" s="3">
        <v>54</v>
      </c>
      <c r="G75" s="3">
        <v>1</v>
      </c>
      <c r="H75" s="4">
        <v>45758</v>
      </c>
      <c r="I75" t="s">
        <v>155</v>
      </c>
    </row>
    <row r="76" spans="1:9" x14ac:dyDescent="0.3">
      <c r="A76" s="2">
        <f t="shared" si="2"/>
        <v>73</v>
      </c>
      <c r="B76" t="s">
        <v>1158</v>
      </c>
      <c r="C76" t="s">
        <v>852</v>
      </c>
      <c r="D76" t="s">
        <v>39</v>
      </c>
      <c r="E76" s="6">
        <v>242</v>
      </c>
      <c r="F76" s="3">
        <v>49</v>
      </c>
      <c r="G76" s="3">
        <v>1</v>
      </c>
      <c r="H76" s="4">
        <v>45590</v>
      </c>
      <c r="I76" t="s">
        <v>1063</v>
      </c>
    </row>
    <row r="77" spans="1:9" x14ac:dyDescent="0.3">
      <c r="A77" s="2">
        <f t="shared" si="2"/>
        <v>74</v>
      </c>
      <c r="B77" t="s">
        <v>849</v>
      </c>
      <c r="C77" t="s">
        <v>850</v>
      </c>
      <c r="D77" t="s">
        <v>39</v>
      </c>
      <c r="E77" s="6">
        <v>240</v>
      </c>
      <c r="F77" s="3">
        <v>50</v>
      </c>
      <c r="G77" s="3">
        <v>2</v>
      </c>
      <c r="H77" s="4">
        <v>45947</v>
      </c>
      <c r="I77" t="s">
        <v>143</v>
      </c>
    </row>
    <row r="78" spans="1:9" x14ac:dyDescent="0.3">
      <c r="A78" s="2">
        <f t="shared" si="2"/>
        <v>75</v>
      </c>
      <c r="B78" t="s">
        <v>745</v>
      </c>
      <c r="C78" t="s">
        <v>746</v>
      </c>
      <c r="D78" t="s">
        <v>750</v>
      </c>
      <c r="E78" s="6">
        <v>236</v>
      </c>
      <c r="F78" s="3">
        <v>65</v>
      </c>
      <c r="G78" s="3" t="s">
        <v>1159</v>
      </c>
      <c r="H78" s="4">
        <v>44080</v>
      </c>
      <c r="I78" t="s">
        <v>439</v>
      </c>
    </row>
    <row r="79" spans="1:9" x14ac:dyDescent="0.3">
      <c r="A79" s="2">
        <f t="shared" si="2"/>
        <v>76</v>
      </c>
      <c r="B79" t="s">
        <v>679</v>
      </c>
      <c r="C79" t="s">
        <v>680</v>
      </c>
      <c r="D79" t="s">
        <v>684</v>
      </c>
      <c r="E79" s="6">
        <v>223.55</v>
      </c>
      <c r="F79" s="3">
        <v>61</v>
      </c>
      <c r="G79" s="3">
        <v>2</v>
      </c>
      <c r="H79" s="4">
        <v>45331</v>
      </c>
      <c r="I79" t="s">
        <v>36</v>
      </c>
    </row>
    <row r="80" spans="1:9" x14ac:dyDescent="0.3">
      <c r="A80" s="2">
        <f t="shared" si="2"/>
        <v>77</v>
      </c>
      <c r="B80" t="s">
        <v>839</v>
      </c>
      <c r="C80" t="s">
        <v>840</v>
      </c>
      <c r="D80" t="s">
        <v>792</v>
      </c>
      <c r="E80" s="6">
        <v>200</v>
      </c>
      <c r="F80" s="3">
        <v>65</v>
      </c>
      <c r="G80" s="3" t="s">
        <v>50</v>
      </c>
      <c r="H80" s="4">
        <v>44974</v>
      </c>
      <c r="I80" t="s">
        <v>149</v>
      </c>
    </row>
    <row r="81" spans="1:9" x14ac:dyDescent="0.3">
      <c r="A81" s="2">
        <f t="shared" si="2"/>
        <v>78</v>
      </c>
      <c r="B81" t="s">
        <v>638</v>
      </c>
      <c r="C81" t="s">
        <v>639</v>
      </c>
      <c r="D81" t="s">
        <v>642</v>
      </c>
      <c r="E81" s="6">
        <v>197.5</v>
      </c>
      <c r="F81" s="3">
        <v>79</v>
      </c>
      <c r="G81" s="3">
        <v>1</v>
      </c>
      <c r="H81" s="4">
        <v>44302</v>
      </c>
      <c r="I81" t="s">
        <v>439</v>
      </c>
    </row>
    <row r="82" spans="1:9" x14ac:dyDescent="0.3">
      <c r="A82" s="2">
        <f t="shared" si="2"/>
        <v>79</v>
      </c>
      <c r="B82" t="s">
        <v>1007</v>
      </c>
      <c r="C82" t="s">
        <v>609</v>
      </c>
      <c r="D82" t="s">
        <v>169</v>
      </c>
      <c r="E82" s="6">
        <v>192</v>
      </c>
      <c r="F82" s="3">
        <v>48</v>
      </c>
      <c r="G82" s="3">
        <v>1</v>
      </c>
      <c r="H82" s="4">
        <v>45740</v>
      </c>
      <c r="I82" t="s">
        <v>67</v>
      </c>
    </row>
    <row r="83" spans="1:9" x14ac:dyDescent="0.3">
      <c r="A83" s="2">
        <f t="shared" si="2"/>
        <v>80</v>
      </c>
      <c r="B83" t="s">
        <v>707</v>
      </c>
      <c r="C83" t="s">
        <v>708</v>
      </c>
      <c r="D83" t="s">
        <v>205</v>
      </c>
      <c r="E83" s="6">
        <v>180</v>
      </c>
      <c r="F83" s="3">
        <v>60</v>
      </c>
      <c r="G83" s="3">
        <v>1</v>
      </c>
      <c r="H83" s="4">
        <v>44883</v>
      </c>
      <c r="I83" t="s">
        <v>292</v>
      </c>
    </row>
    <row r="84" spans="1:9" x14ac:dyDescent="0.3">
      <c r="A84" s="2">
        <f t="shared" si="2"/>
        <v>81</v>
      </c>
      <c r="B84" t="s">
        <v>1023</v>
      </c>
      <c r="C84" t="s">
        <v>379</v>
      </c>
      <c r="D84" t="s">
        <v>380</v>
      </c>
      <c r="E84" s="6">
        <v>155</v>
      </c>
      <c r="F84" s="3">
        <v>64</v>
      </c>
      <c r="G84" s="3">
        <v>1</v>
      </c>
      <c r="H84" s="4">
        <v>45772</v>
      </c>
      <c r="I84" t="s">
        <v>155</v>
      </c>
    </row>
    <row r="85" spans="1:9" x14ac:dyDescent="0.3">
      <c r="A85" s="2">
        <f t="shared" si="2"/>
        <v>82</v>
      </c>
      <c r="B85" t="s">
        <v>1059</v>
      </c>
      <c r="C85" t="s">
        <v>575</v>
      </c>
      <c r="D85" t="s">
        <v>39</v>
      </c>
      <c r="E85" s="6">
        <v>154</v>
      </c>
      <c r="F85" s="3">
        <v>48</v>
      </c>
      <c r="G85" s="3">
        <v>1</v>
      </c>
      <c r="H85" s="4">
        <v>45436</v>
      </c>
      <c r="I85" t="s">
        <v>71</v>
      </c>
    </row>
    <row r="86" spans="1:9" x14ac:dyDescent="0.3">
      <c r="A86" s="2">
        <f t="shared" si="2"/>
        <v>83</v>
      </c>
      <c r="B86" t="s">
        <v>781</v>
      </c>
      <c r="C86" t="s">
        <v>782</v>
      </c>
      <c r="D86" t="s">
        <v>148</v>
      </c>
      <c r="E86" s="6">
        <v>144</v>
      </c>
      <c r="F86" s="3">
        <v>38</v>
      </c>
      <c r="G86" s="3">
        <v>1</v>
      </c>
      <c r="H86" s="4">
        <v>44855</v>
      </c>
      <c r="I86" t="s">
        <v>36</v>
      </c>
    </row>
    <row r="87" spans="1:9" x14ac:dyDescent="0.3">
      <c r="A87" s="2">
        <f t="shared" si="2"/>
        <v>84</v>
      </c>
      <c r="B87" t="s">
        <v>914</v>
      </c>
      <c r="C87" t="s">
        <v>53</v>
      </c>
      <c r="D87" t="s">
        <v>54</v>
      </c>
      <c r="E87" s="6">
        <v>112</v>
      </c>
      <c r="F87" s="3">
        <v>26</v>
      </c>
      <c r="G87" s="3">
        <v>1</v>
      </c>
      <c r="H87" s="4">
        <v>45653</v>
      </c>
      <c r="I87" t="s">
        <v>55</v>
      </c>
    </row>
    <row r="88" spans="1:9" x14ac:dyDescent="0.3">
      <c r="A88" s="2">
        <f t="shared" si="2"/>
        <v>85</v>
      </c>
      <c r="B88" t="s">
        <v>1160</v>
      </c>
      <c r="C88" t="s">
        <v>846</v>
      </c>
      <c r="D88" t="s">
        <v>39</v>
      </c>
      <c r="E88" s="6">
        <v>111.98</v>
      </c>
      <c r="F88" s="3">
        <v>29</v>
      </c>
      <c r="G88" s="3">
        <v>1</v>
      </c>
      <c r="H88" s="4">
        <v>45583</v>
      </c>
      <c r="I88" t="s">
        <v>1063</v>
      </c>
    </row>
    <row r="89" spans="1:9" x14ac:dyDescent="0.3">
      <c r="A89" s="2">
        <f t="shared" si="2"/>
        <v>86</v>
      </c>
      <c r="B89" t="s">
        <v>1103</v>
      </c>
      <c r="C89" t="s">
        <v>304</v>
      </c>
      <c r="D89" t="s">
        <v>305</v>
      </c>
      <c r="E89" s="6">
        <v>101</v>
      </c>
      <c r="F89" s="3">
        <v>11</v>
      </c>
      <c r="G89" s="3">
        <v>2</v>
      </c>
      <c r="H89" s="4">
        <v>45891</v>
      </c>
      <c r="I89" t="s">
        <v>112</v>
      </c>
    </row>
    <row r="90" spans="1:9" x14ac:dyDescent="0.3">
      <c r="A90" s="2">
        <f t="shared" si="2"/>
        <v>87</v>
      </c>
      <c r="B90" t="s">
        <v>980</v>
      </c>
      <c r="C90" t="s">
        <v>712</v>
      </c>
      <c r="D90" t="s">
        <v>107</v>
      </c>
      <c r="E90" s="6">
        <v>71.98</v>
      </c>
      <c r="F90" s="3">
        <v>19</v>
      </c>
      <c r="G90" s="3">
        <v>1</v>
      </c>
      <c r="H90" s="4">
        <v>45303</v>
      </c>
      <c r="I90" t="s">
        <v>953</v>
      </c>
    </row>
    <row r="91" spans="1:9" x14ac:dyDescent="0.3">
      <c r="A91" s="2">
        <f t="shared" si="2"/>
        <v>88</v>
      </c>
      <c r="B91" t="s">
        <v>1005</v>
      </c>
      <c r="C91" t="s">
        <v>650</v>
      </c>
      <c r="D91" t="s">
        <v>77</v>
      </c>
      <c r="E91" s="6">
        <v>59</v>
      </c>
      <c r="F91" s="3">
        <v>16</v>
      </c>
      <c r="G91" s="3">
        <v>1</v>
      </c>
      <c r="H91" s="4">
        <v>45740</v>
      </c>
      <c r="I91" t="s">
        <v>67</v>
      </c>
    </row>
    <row r="92" spans="1:9" x14ac:dyDescent="0.3">
      <c r="A92" s="2">
        <f t="shared" si="2"/>
        <v>89</v>
      </c>
      <c r="B92" t="s">
        <v>995</v>
      </c>
      <c r="C92" t="s">
        <v>476</v>
      </c>
      <c r="D92" t="s">
        <v>169</v>
      </c>
      <c r="E92" s="6">
        <v>58.8</v>
      </c>
      <c r="F92" s="3">
        <v>11</v>
      </c>
      <c r="G92" s="3">
        <v>1</v>
      </c>
      <c r="H92" s="4">
        <v>45740</v>
      </c>
      <c r="I92" t="s">
        <v>67</v>
      </c>
    </row>
    <row r="93" spans="1:9" x14ac:dyDescent="0.3">
      <c r="A93" s="2">
        <f t="shared" si="2"/>
        <v>90</v>
      </c>
      <c r="B93" t="s">
        <v>1106</v>
      </c>
      <c r="C93" t="s">
        <v>353</v>
      </c>
      <c r="D93" t="s">
        <v>39</v>
      </c>
      <c r="E93" s="6">
        <v>57</v>
      </c>
      <c r="F93" s="3">
        <v>11</v>
      </c>
      <c r="G93" s="3">
        <v>2</v>
      </c>
      <c r="H93" s="4">
        <v>45898</v>
      </c>
      <c r="I93" t="s">
        <v>71</v>
      </c>
    </row>
    <row r="94" spans="1:9" x14ac:dyDescent="0.3">
      <c r="A94" s="2">
        <f t="shared" si="2"/>
        <v>91</v>
      </c>
      <c r="B94" t="s">
        <v>900</v>
      </c>
      <c r="C94" t="s">
        <v>900</v>
      </c>
      <c r="D94" t="s">
        <v>35</v>
      </c>
      <c r="E94" s="6">
        <v>40</v>
      </c>
      <c r="F94" s="3">
        <v>8</v>
      </c>
      <c r="G94" s="3">
        <v>1</v>
      </c>
      <c r="H94" s="4">
        <v>44071</v>
      </c>
      <c r="I94" t="s">
        <v>187</v>
      </c>
    </row>
    <row r="95" spans="1:9" x14ac:dyDescent="0.3">
      <c r="A95" s="2">
        <f t="shared" si="2"/>
        <v>92</v>
      </c>
      <c r="B95" t="s">
        <v>1092</v>
      </c>
      <c r="C95" t="s">
        <v>556</v>
      </c>
      <c r="D95" t="s">
        <v>39</v>
      </c>
      <c r="E95" s="6">
        <v>38.4</v>
      </c>
      <c r="F95" s="3">
        <v>7</v>
      </c>
      <c r="G95" s="3">
        <v>1</v>
      </c>
      <c r="H95" s="4">
        <v>45856</v>
      </c>
      <c r="I95" t="s">
        <v>292</v>
      </c>
    </row>
    <row r="96" spans="1:9" x14ac:dyDescent="0.3">
      <c r="A96" s="2">
        <f t="shared" si="2"/>
        <v>93</v>
      </c>
      <c r="B96" t="s">
        <v>1053</v>
      </c>
      <c r="C96" t="s">
        <v>258</v>
      </c>
      <c r="D96" t="s">
        <v>39</v>
      </c>
      <c r="E96" s="6">
        <v>35.6</v>
      </c>
      <c r="F96" s="3">
        <v>4</v>
      </c>
      <c r="G96" s="3">
        <v>1</v>
      </c>
      <c r="H96" s="4">
        <v>45828</v>
      </c>
      <c r="I96" t="s">
        <v>112</v>
      </c>
    </row>
    <row r="97" spans="1:9" x14ac:dyDescent="0.3">
      <c r="A97" s="2">
        <f t="shared" si="2"/>
        <v>94</v>
      </c>
      <c r="B97" t="s">
        <v>1087</v>
      </c>
      <c r="C97" t="s">
        <v>497</v>
      </c>
      <c r="D97" t="s">
        <v>380</v>
      </c>
      <c r="E97" s="6">
        <v>33</v>
      </c>
      <c r="F97" s="3">
        <v>11</v>
      </c>
      <c r="G97" s="3">
        <v>1</v>
      </c>
      <c r="H97" s="4">
        <v>45856</v>
      </c>
      <c r="I97" t="s">
        <v>155</v>
      </c>
    </row>
    <row r="98" spans="1:9" x14ac:dyDescent="0.3">
      <c r="A98" s="2">
        <f t="shared" si="2"/>
        <v>95</v>
      </c>
      <c r="B98" t="s">
        <v>1126</v>
      </c>
      <c r="C98" t="s">
        <v>368</v>
      </c>
      <c r="D98" t="s">
        <v>39</v>
      </c>
      <c r="E98" s="6">
        <v>32</v>
      </c>
      <c r="F98" s="3">
        <v>4</v>
      </c>
      <c r="G98" s="3">
        <v>1</v>
      </c>
      <c r="H98" s="4">
        <v>45912</v>
      </c>
      <c r="I98" t="s">
        <v>36</v>
      </c>
    </row>
    <row r="99" spans="1:9" x14ac:dyDescent="0.3">
      <c r="A99" s="2">
        <f t="shared" si="2"/>
        <v>96</v>
      </c>
      <c r="B99" t="s">
        <v>1161</v>
      </c>
      <c r="C99" t="s">
        <v>240</v>
      </c>
      <c r="D99" t="s">
        <v>241</v>
      </c>
      <c r="E99" s="6">
        <v>32</v>
      </c>
      <c r="F99" s="3">
        <v>4</v>
      </c>
      <c r="G99" s="3">
        <v>1</v>
      </c>
      <c r="H99" s="4">
        <v>45870</v>
      </c>
      <c r="I99" t="s">
        <v>71</v>
      </c>
    </row>
    <row r="100" spans="1:9" x14ac:dyDescent="0.3">
      <c r="A100" s="2">
        <f t="shared" ref="A100:A101" si="3">IF(B100&lt;&gt;"",ROW()-3,"")</f>
        <v>97</v>
      </c>
      <c r="B100" t="s">
        <v>903</v>
      </c>
      <c r="C100" t="s">
        <v>904</v>
      </c>
      <c r="D100" t="s">
        <v>905</v>
      </c>
      <c r="E100" s="6">
        <v>30.5</v>
      </c>
      <c r="F100" s="3">
        <v>9</v>
      </c>
      <c r="G100" s="3">
        <v>1</v>
      </c>
      <c r="H100" s="4">
        <v>45443</v>
      </c>
      <c r="I100" t="s">
        <v>187</v>
      </c>
    </row>
    <row r="101" spans="1:9" x14ac:dyDescent="0.3">
      <c r="A101" s="2">
        <f t="shared" si="3"/>
        <v>98</v>
      </c>
      <c r="B101" t="s">
        <v>1109</v>
      </c>
      <c r="C101" t="s">
        <v>420</v>
      </c>
      <c r="D101" t="s">
        <v>77</v>
      </c>
      <c r="E101" s="6">
        <v>30</v>
      </c>
      <c r="F101" s="3">
        <v>6</v>
      </c>
      <c r="G101" s="3">
        <v>1</v>
      </c>
      <c r="H101" s="4">
        <v>45898</v>
      </c>
      <c r="I101" t="s">
        <v>155</v>
      </c>
    </row>
    <row r="102" spans="1:9" x14ac:dyDescent="0.3">
      <c r="E102" s="7">
        <f>SUBTOTAL(109,Tbl_Filmai_Spalis[Pajamos])</f>
        <v>1342230.11</v>
      </c>
      <c r="F102" s="5">
        <f>SUBTOTAL(109,Tbl_Filmai_Spalis[Žiūrovų skaičius])</f>
        <v>206363</v>
      </c>
    </row>
    <row r="103" spans="1:9" x14ac:dyDescent="0.3">
      <c r="E103" s="7"/>
    </row>
  </sheetData>
  <mergeCells count="1">
    <mergeCell ref="A1:I2"/>
  </mergeCells>
  <dataValidations count="2">
    <dataValidation type="whole" operator="greaterThanOrEqual" allowBlank="1" sqref="F4:G101" xr:uid="{00000000-0002-0000-0A00-000000000000}">
      <formula1>0</formula1>
    </dataValidation>
    <dataValidation type="date" allowBlank="1" sqref="H4:H101" xr:uid="{00000000-0002-0000-0A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2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33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1162</v>
      </c>
      <c r="C4" t="s">
        <v>76</v>
      </c>
      <c r="D4" t="s">
        <v>77</v>
      </c>
      <c r="E4" s="6">
        <v>280059.64</v>
      </c>
      <c r="F4" s="3">
        <v>36057</v>
      </c>
      <c r="G4" s="3">
        <v>17</v>
      </c>
      <c r="H4" s="4">
        <v>45975</v>
      </c>
      <c r="I4" t="s">
        <v>36</v>
      </c>
    </row>
    <row r="5" spans="1:9" x14ac:dyDescent="0.3">
      <c r="A5" s="2">
        <f t="shared" si="0"/>
        <v>2</v>
      </c>
      <c r="B5" t="s">
        <v>86</v>
      </c>
      <c r="C5" t="s">
        <v>86</v>
      </c>
      <c r="D5" t="s">
        <v>35</v>
      </c>
      <c r="E5" s="6">
        <v>245865.18999999997</v>
      </c>
      <c r="F5" s="3">
        <v>37436</v>
      </c>
      <c r="G5" s="3">
        <v>22</v>
      </c>
      <c r="H5" s="4">
        <v>45961</v>
      </c>
      <c r="I5" t="s">
        <v>87</v>
      </c>
    </row>
    <row r="6" spans="1:9" x14ac:dyDescent="0.3">
      <c r="A6" s="2">
        <f t="shared" si="0"/>
        <v>3</v>
      </c>
      <c r="B6" t="s">
        <v>1163</v>
      </c>
      <c r="C6" t="s">
        <v>45</v>
      </c>
      <c r="D6" t="s">
        <v>39</v>
      </c>
      <c r="E6" s="6">
        <v>227082.99</v>
      </c>
      <c r="F6" s="3">
        <v>35566</v>
      </c>
      <c r="G6" s="3">
        <v>34</v>
      </c>
      <c r="H6" s="4">
        <v>45989</v>
      </c>
      <c r="I6" t="s">
        <v>43</v>
      </c>
    </row>
    <row r="7" spans="1:9" x14ac:dyDescent="0.3">
      <c r="A7" s="2">
        <f t="shared" si="0"/>
        <v>4</v>
      </c>
      <c r="B7" t="s">
        <v>1164</v>
      </c>
      <c r="C7" t="s">
        <v>102</v>
      </c>
      <c r="D7" t="s">
        <v>39</v>
      </c>
      <c r="E7" s="6">
        <v>133529.82</v>
      </c>
      <c r="F7" s="3">
        <v>17854</v>
      </c>
      <c r="G7" s="3">
        <v>15</v>
      </c>
      <c r="H7" s="4">
        <v>45982</v>
      </c>
      <c r="I7" t="s">
        <v>36</v>
      </c>
    </row>
    <row r="8" spans="1:9" x14ac:dyDescent="0.3">
      <c r="A8" s="2">
        <f t="shared" si="0"/>
        <v>5</v>
      </c>
      <c r="B8" t="s">
        <v>1165</v>
      </c>
      <c r="C8" t="s">
        <v>160</v>
      </c>
      <c r="D8" t="s">
        <v>39</v>
      </c>
      <c r="E8" s="6">
        <v>102234.34</v>
      </c>
      <c r="F8" s="3">
        <v>12997</v>
      </c>
      <c r="G8" s="3">
        <v>16</v>
      </c>
      <c r="H8" s="4">
        <v>45968</v>
      </c>
      <c r="I8" t="s">
        <v>43</v>
      </c>
    </row>
    <row r="9" spans="1:9" x14ac:dyDescent="0.3">
      <c r="A9" s="2">
        <f t="shared" si="0"/>
        <v>6</v>
      </c>
      <c r="B9" t="s">
        <v>1166</v>
      </c>
      <c r="C9" t="s">
        <v>124</v>
      </c>
      <c r="D9" t="s">
        <v>39</v>
      </c>
      <c r="E9" s="6">
        <v>94369.11</v>
      </c>
      <c r="F9" s="3">
        <v>14298</v>
      </c>
      <c r="G9" s="3">
        <v>32</v>
      </c>
      <c r="H9" s="4">
        <v>45982</v>
      </c>
      <c r="I9" t="s">
        <v>60</v>
      </c>
    </row>
    <row r="10" spans="1:9" x14ac:dyDescent="0.3">
      <c r="A10" s="2">
        <f t="shared" si="0"/>
        <v>7</v>
      </c>
      <c r="B10" t="s">
        <v>1138</v>
      </c>
      <c r="C10" t="s">
        <v>153</v>
      </c>
      <c r="D10" t="s">
        <v>154</v>
      </c>
      <c r="E10" s="6">
        <v>80122</v>
      </c>
      <c r="F10" s="3">
        <v>14849</v>
      </c>
      <c r="G10" s="3">
        <v>15</v>
      </c>
      <c r="H10" s="4">
        <v>45954</v>
      </c>
      <c r="I10" t="s">
        <v>155</v>
      </c>
    </row>
    <row r="11" spans="1:9" x14ac:dyDescent="0.3">
      <c r="A11" s="2">
        <f t="shared" si="0"/>
        <v>8</v>
      </c>
      <c r="B11" t="s">
        <v>1167</v>
      </c>
      <c r="C11" t="s">
        <v>195</v>
      </c>
      <c r="D11" t="s">
        <v>77</v>
      </c>
      <c r="E11" s="6">
        <v>68023</v>
      </c>
      <c r="F11" s="3">
        <v>12650</v>
      </c>
      <c r="G11" s="3">
        <v>19</v>
      </c>
      <c r="H11" s="4">
        <v>45968</v>
      </c>
      <c r="I11" t="s">
        <v>155</v>
      </c>
    </row>
    <row r="12" spans="1:9" x14ac:dyDescent="0.3">
      <c r="A12" s="2">
        <f t="shared" si="0"/>
        <v>9</v>
      </c>
      <c r="B12" t="s">
        <v>1143</v>
      </c>
      <c r="C12" t="s">
        <v>189</v>
      </c>
      <c r="D12" t="s">
        <v>190</v>
      </c>
      <c r="E12" s="6">
        <v>57159.93</v>
      </c>
      <c r="F12" s="3">
        <v>8322</v>
      </c>
      <c r="G12" s="3">
        <v>16</v>
      </c>
      <c r="H12" s="4">
        <v>45961</v>
      </c>
      <c r="I12" t="s">
        <v>60</v>
      </c>
    </row>
    <row r="13" spans="1:9" x14ac:dyDescent="0.3">
      <c r="A13" s="2">
        <f t="shared" si="0"/>
        <v>10</v>
      </c>
      <c r="B13" t="s">
        <v>1144</v>
      </c>
      <c r="C13" t="s">
        <v>204</v>
      </c>
      <c r="D13" t="s">
        <v>205</v>
      </c>
      <c r="E13" s="6">
        <v>57093.07</v>
      </c>
      <c r="F13" s="3">
        <v>10844</v>
      </c>
      <c r="G13" s="3">
        <v>18</v>
      </c>
      <c r="H13" s="4">
        <v>45961</v>
      </c>
      <c r="I13" t="s">
        <v>953</v>
      </c>
    </row>
    <row r="14" spans="1:9" x14ac:dyDescent="0.3">
      <c r="A14" s="2">
        <f t="shared" si="0"/>
        <v>11</v>
      </c>
      <c r="B14" t="s">
        <v>1134</v>
      </c>
      <c r="C14" t="s">
        <v>141</v>
      </c>
      <c r="D14" t="s">
        <v>142</v>
      </c>
      <c r="E14" s="6">
        <v>51552.02</v>
      </c>
      <c r="F14" s="3">
        <v>7702</v>
      </c>
      <c r="G14" s="3">
        <v>16</v>
      </c>
      <c r="H14" s="4">
        <v>45954</v>
      </c>
      <c r="I14" t="s">
        <v>143</v>
      </c>
    </row>
    <row r="15" spans="1:9" x14ac:dyDescent="0.3">
      <c r="A15" s="2">
        <f t="shared" si="0"/>
        <v>12</v>
      </c>
      <c r="B15" t="s">
        <v>234</v>
      </c>
      <c r="C15" t="s">
        <v>234</v>
      </c>
      <c r="D15" t="s">
        <v>35</v>
      </c>
      <c r="E15" s="6">
        <v>43859.469999999994</v>
      </c>
      <c r="F15" s="3">
        <v>6419</v>
      </c>
      <c r="G15" s="3">
        <v>18</v>
      </c>
      <c r="H15" s="4">
        <v>45975</v>
      </c>
      <c r="I15" t="s">
        <v>235</v>
      </c>
    </row>
    <row r="16" spans="1:9" x14ac:dyDescent="0.3">
      <c r="A16" s="2">
        <f t="shared" si="0"/>
        <v>13</v>
      </c>
      <c r="B16" t="s">
        <v>1121</v>
      </c>
      <c r="C16" t="s">
        <v>81</v>
      </c>
      <c r="D16" t="s">
        <v>39</v>
      </c>
      <c r="E16" s="6">
        <v>42777.14</v>
      </c>
      <c r="F16" s="3">
        <v>6052</v>
      </c>
      <c r="G16" s="3">
        <v>10</v>
      </c>
      <c r="H16" s="4">
        <v>45926</v>
      </c>
      <c r="I16" t="s">
        <v>40</v>
      </c>
    </row>
    <row r="17" spans="1:9" x14ac:dyDescent="0.3">
      <c r="A17" s="2">
        <f t="shared" si="0"/>
        <v>14</v>
      </c>
      <c r="B17" t="s">
        <v>1132</v>
      </c>
      <c r="C17" t="s">
        <v>126</v>
      </c>
      <c r="D17" t="s">
        <v>127</v>
      </c>
      <c r="E17" s="6">
        <v>38390.36</v>
      </c>
      <c r="F17" s="3">
        <v>6940</v>
      </c>
      <c r="G17" s="3">
        <v>13</v>
      </c>
      <c r="H17" s="4">
        <v>45940</v>
      </c>
      <c r="I17" t="s">
        <v>36</v>
      </c>
    </row>
    <row r="18" spans="1:9" x14ac:dyDescent="0.3">
      <c r="A18" s="2">
        <f t="shared" si="0"/>
        <v>15</v>
      </c>
      <c r="B18" t="s">
        <v>1136</v>
      </c>
      <c r="C18" t="s">
        <v>173</v>
      </c>
      <c r="D18" t="s">
        <v>174</v>
      </c>
      <c r="E18" s="6">
        <v>38305.769999999997</v>
      </c>
      <c r="F18" s="3">
        <v>7131</v>
      </c>
      <c r="G18" s="3">
        <v>18</v>
      </c>
      <c r="H18" s="4">
        <v>45947</v>
      </c>
      <c r="I18" t="s">
        <v>36</v>
      </c>
    </row>
    <row r="19" spans="1:9" x14ac:dyDescent="0.3">
      <c r="A19" s="2">
        <f t="shared" si="0"/>
        <v>16</v>
      </c>
      <c r="B19" t="s">
        <v>1120</v>
      </c>
      <c r="C19" t="s">
        <v>110</v>
      </c>
      <c r="D19" t="s">
        <v>111</v>
      </c>
      <c r="E19" s="6">
        <v>37904.660000000003</v>
      </c>
      <c r="F19" s="3">
        <v>6834</v>
      </c>
      <c r="G19" s="3">
        <v>7</v>
      </c>
      <c r="H19" s="4">
        <v>45905</v>
      </c>
      <c r="I19" t="s">
        <v>112</v>
      </c>
    </row>
    <row r="20" spans="1:9" x14ac:dyDescent="0.3">
      <c r="A20" s="2">
        <f t="shared" si="0"/>
        <v>17</v>
      </c>
      <c r="B20" t="s">
        <v>1139</v>
      </c>
      <c r="C20" t="s">
        <v>210</v>
      </c>
      <c r="D20" t="s">
        <v>211</v>
      </c>
      <c r="E20" s="6">
        <v>37626.93</v>
      </c>
      <c r="F20" s="3">
        <v>5375</v>
      </c>
      <c r="G20" s="3">
        <v>13</v>
      </c>
      <c r="H20" s="4">
        <v>45961</v>
      </c>
      <c r="I20" t="s">
        <v>71</v>
      </c>
    </row>
    <row r="21" spans="1:9" x14ac:dyDescent="0.3">
      <c r="A21" s="2">
        <f t="shared" si="0"/>
        <v>18</v>
      </c>
      <c r="B21" t="s">
        <v>1168</v>
      </c>
      <c r="C21" t="s">
        <v>268</v>
      </c>
      <c r="D21" t="s">
        <v>193</v>
      </c>
      <c r="E21" s="6">
        <v>35130.47</v>
      </c>
      <c r="F21" s="3">
        <v>5076</v>
      </c>
      <c r="G21" s="3">
        <v>16</v>
      </c>
      <c r="H21" s="4">
        <v>45975</v>
      </c>
      <c r="I21" t="s">
        <v>55</v>
      </c>
    </row>
    <row r="22" spans="1:9" x14ac:dyDescent="0.3">
      <c r="A22" s="2">
        <f t="shared" si="0"/>
        <v>19</v>
      </c>
      <c r="B22" t="s">
        <v>1169</v>
      </c>
      <c r="C22" t="s">
        <v>157</v>
      </c>
      <c r="D22" t="s">
        <v>158</v>
      </c>
      <c r="E22" s="6">
        <v>32057</v>
      </c>
      <c r="F22" s="3">
        <v>4539</v>
      </c>
      <c r="G22" s="3">
        <v>20</v>
      </c>
      <c r="H22" s="4">
        <v>45989</v>
      </c>
      <c r="I22" t="s">
        <v>155</v>
      </c>
    </row>
    <row r="23" spans="1:9" x14ac:dyDescent="0.3">
      <c r="A23" s="2">
        <f t="shared" si="0"/>
        <v>20</v>
      </c>
      <c r="B23" t="s">
        <v>198</v>
      </c>
      <c r="C23" t="s">
        <v>198</v>
      </c>
      <c r="D23" t="s">
        <v>199</v>
      </c>
      <c r="E23" s="6">
        <v>31355.45</v>
      </c>
      <c r="F23" s="3">
        <v>5033</v>
      </c>
      <c r="G23" s="3">
        <v>17</v>
      </c>
      <c r="H23" s="4">
        <v>45954</v>
      </c>
      <c r="I23" t="s">
        <v>67</v>
      </c>
    </row>
    <row r="24" spans="1:9" x14ac:dyDescent="0.3">
      <c r="A24" s="2">
        <f t="shared" si="0"/>
        <v>21</v>
      </c>
      <c r="B24" t="s">
        <v>1170</v>
      </c>
      <c r="C24" t="s">
        <v>296</v>
      </c>
      <c r="D24" t="s">
        <v>127</v>
      </c>
      <c r="E24" s="6">
        <v>27824.6</v>
      </c>
      <c r="F24" s="3">
        <v>4884</v>
      </c>
      <c r="G24" s="3">
        <v>20</v>
      </c>
      <c r="H24" s="4">
        <v>45975</v>
      </c>
      <c r="I24" t="s">
        <v>36</v>
      </c>
    </row>
    <row r="25" spans="1:9" x14ac:dyDescent="0.3">
      <c r="A25" s="2">
        <f t="shared" si="0"/>
        <v>22</v>
      </c>
      <c r="B25" t="s">
        <v>1131</v>
      </c>
      <c r="C25" t="s">
        <v>129</v>
      </c>
      <c r="D25" t="s">
        <v>39</v>
      </c>
      <c r="E25" s="6">
        <v>27134.560000000001</v>
      </c>
      <c r="F25" s="3">
        <v>4115</v>
      </c>
      <c r="G25" s="3">
        <v>11</v>
      </c>
      <c r="H25" s="4">
        <v>45947</v>
      </c>
      <c r="I25" t="s">
        <v>60</v>
      </c>
    </row>
    <row r="26" spans="1:9" x14ac:dyDescent="0.3">
      <c r="A26" s="2">
        <f t="shared" si="0"/>
        <v>23</v>
      </c>
      <c r="B26" t="s">
        <v>253</v>
      </c>
      <c r="C26" t="s">
        <v>253</v>
      </c>
      <c r="D26" t="s">
        <v>35</v>
      </c>
      <c r="E26" s="6">
        <v>23642.5</v>
      </c>
      <c r="F26" s="3">
        <v>3581</v>
      </c>
      <c r="G26" s="3">
        <v>14</v>
      </c>
      <c r="H26" s="4">
        <v>45989</v>
      </c>
      <c r="I26" t="s">
        <v>254</v>
      </c>
    </row>
    <row r="27" spans="1:9" x14ac:dyDescent="0.3">
      <c r="A27" s="2">
        <f t="shared" si="0"/>
        <v>24</v>
      </c>
      <c r="B27" t="s">
        <v>1137</v>
      </c>
      <c r="C27" t="s">
        <v>221</v>
      </c>
      <c r="D27" t="s">
        <v>39</v>
      </c>
      <c r="E27" s="6">
        <v>20838.919999999998</v>
      </c>
      <c r="F27" s="3">
        <v>3002</v>
      </c>
      <c r="G27" s="3">
        <v>14</v>
      </c>
      <c r="H27" s="4">
        <v>45954</v>
      </c>
      <c r="I27" t="s">
        <v>953</v>
      </c>
    </row>
    <row r="28" spans="1:9" x14ac:dyDescent="0.3">
      <c r="A28" s="2">
        <f t="shared" si="0"/>
        <v>25</v>
      </c>
      <c r="B28" t="s">
        <v>1171</v>
      </c>
      <c r="C28" t="s">
        <v>360</v>
      </c>
      <c r="D28" t="s">
        <v>39</v>
      </c>
      <c r="E28" s="6">
        <v>16282.86</v>
      </c>
      <c r="F28" s="3">
        <v>2297</v>
      </c>
      <c r="G28" s="3">
        <v>15</v>
      </c>
      <c r="H28" s="4">
        <v>45968</v>
      </c>
      <c r="I28" t="s">
        <v>143</v>
      </c>
    </row>
    <row r="29" spans="1:9" x14ac:dyDescent="0.3">
      <c r="A29" s="2">
        <f t="shared" si="0"/>
        <v>26</v>
      </c>
      <c r="B29" t="s">
        <v>1153</v>
      </c>
      <c r="C29" t="s">
        <v>370</v>
      </c>
      <c r="D29" t="s">
        <v>211</v>
      </c>
      <c r="E29" s="6">
        <v>13783.28</v>
      </c>
      <c r="F29" s="3">
        <v>2239</v>
      </c>
      <c r="G29" s="3">
        <v>17</v>
      </c>
      <c r="H29" s="4">
        <v>45961</v>
      </c>
      <c r="I29" t="s">
        <v>292</v>
      </c>
    </row>
    <row r="30" spans="1:9" x14ac:dyDescent="0.3">
      <c r="A30" s="2">
        <f t="shared" si="0"/>
        <v>27</v>
      </c>
      <c r="B30" t="s">
        <v>1172</v>
      </c>
      <c r="C30" t="s">
        <v>424</v>
      </c>
      <c r="D30" t="s">
        <v>92</v>
      </c>
      <c r="E30" s="6">
        <v>10407.379999999999</v>
      </c>
      <c r="F30" s="3">
        <v>1453</v>
      </c>
      <c r="G30" s="3">
        <v>12</v>
      </c>
      <c r="H30" s="4">
        <v>45975</v>
      </c>
      <c r="I30" t="s">
        <v>36</v>
      </c>
    </row>
    <row r="31" spans="1:9" x14ac:dyDescent="0.3">
      <c r="A31" s="2">
        <f t="shared" si="0"/>
        <v>28</v>
      </c>
      <c r="B31" t="s">
        <v>1083</v>
      </c>
      <c r="C31" t="s">
        <v>59</v>
      </c>
      <c r="D31" t="s">
        <v>39</v>
      </c>
      <c r="E31" s="6">
        <v>7808.17</v>
      </c>
      <c r="F31" s="3">
        <v>1575</v>
      </c>
      <c r="G31" s="3">
        <v>6</v>
      </c>
      <c r="H31" s="4">
        <v>45870</v>
      </c>
      <c r="I31" t="s">
        <v>60</v>
      </c>
    </row>
    <row r="32" spans="1:9" x14ac:dyDescent="0.3">
      <c r="A32" s="2">
        <f t="shared" si="0"/>
        <v>29</v>
      </c>
      <c r="B32" t="s">
        <v>464</v>
      </c>
      <c r="C32" t="s">
        <v>465</v>
      </c>
      <c r="D32" t="s">
        <v>39</v>
      </c>
      <c r="E32" s="6">
        <v>7369.6</v>
      </c>
      <c r="F32" s="3">
        <v>1129</v>
      </c>
      <c r="G32" s="3">
        <v>12</v>
      </c>
      <c r="H32" s="4">
        <v>45968</v>
      </c>
      <c r="I32" t="s">
        <v>36</v>
      </c>
    </row>
    <row r="33" spans="1:9" x14ac:dyDescent="0.3">
      <c r="A33" s="2">
        <f t="shared" si="0"/>
        <v>30</v>
      </c>
      <c r="B33" t="s">
        <v>1173</v>
      </c>
      <c r="C33" t="s">
        <v>463</v>
      </c>
      <c r="D33" t="s">
        <v>39</v>
      </c>
      <c r="E33" s="6">
        <v>6993.4</v>
      </c>
      <c r="F33" s="3">
        <v>1090</v>
      </c>
      <c r="G33" s="3">
        <v>16</v>
      </c>
      <c r="H33" s="4">
        <v>45968</v>
      </c>
      <c r="I33" t="s">
        <v>112</v>
      </c>
    </row>
    <row r="34" spans="1:9" x14ac:dyDescent="0.3">
      <c r="A34" s="2">
        <f t="shared" si="0"/>
        <v>31</v>
      </c>
      <c r="B34" t="s">
        <v>1142</v>
      </c>
      <c r="C34" t="s">
        <v>336</v>
      </c>
      <c r="D34" t="s">
        <v>337</v>
      </c>
      <c r="E34" s="6">
        <v>5603.59</v>
      </c>
      <c r="F34" s="3">
        <v>829</v>
      </c>
      <c r="G34" s="3">
        <v>8</v>
      </c>
      <c r="H34" s="4">
        <v>45954</v>
      </c>
      <c r="I34" t="s">
        <v>112</v>
      </c>
    </row>
    <row r="35" spans="1:9" x14ac:dyDescent="0.3">
      <c r="A35" s="2">
        <f t="shared" si="0"/>
        <v>32</v>
      </c>
      <c r="B35" t="s">
        <v>1133</v>
      </c>
      <c r="C35" t="s">
        <v>171</v>
      </c>
      <c r="D35" t="s">
        <v>39</v>
      </c>
      <c r="E35" s="6">
        <v>5277.65</v>
      </c>
      <c r="F35" s="3">
        <v>808</v>
      </c>
      <c r="G35" s="3">
        <v>7</v>
      </c>
      <c r="H35" s="4">
        <v>45940</v>
      </c>
      <c r="I35" t="s">
        <v>43</v>
      </c>
    </row>
    <row r="36" spans="1:9" x14ac:dyDescent="0.3">
      <c r="A36" s="2">
        <f t="shared" ref="A36:A67" si="1">IF(B36&lt;&gt;"",ROW()-3,"")</f>
        <v>33</v>
      </c>
      <c r="B36" t="s">
        <v>1129</v>
      </c>
      <c r="C36" t="s">
        <v>291</v>
      </c>
      <c r="D36" t="s">
        <v>148</v>
      </c>
      <c r="E36" s="6">
        <v>4086.8</v>
      </c>
      <c r="F36" s="3">
        <v>758</v>
      </c>
      <c r="G36" s="3">
        <v>3</v>
      </c>
      <c r="H36" s="4">
        <v>45919</v>
      </c>
      <c r="I36" t="s">
        <v>292</v>
      </c>
    </row>
    <row r="37" spans="1:9" x14ac:dyDescent="0.3">
      <c r="A37" s="2">
        <f t="shared" si="1"/>
        <v>34</v>
      </c>
      <c r="B37" t="s">
        <v>1174</v>
      </c>
      <c r="C37" t="s">
        <v>478</v>
      </c>
      <c r="D37" t="s">
        <v>211</v>
      </c>
      <c r="E37" s="6">
        <v>3910.55</v>
      </c>
      <c r="F37" s="3">
        <v>610</v>
      </c>
      <c r="G37" s="3">
        <v>16</v>
      </c>
      <c r="H37" s="4">
        <v>45989</v>
      </c>
      <c r="I37" t="s">
        <v>112</v>
      </c>
    </row>
    <row r="38" spans="1:9" x14ac:dyDescent="0.3">
      <c r="A38" s="2">
        <f t="shared" si="1"/>
        <v>35</v>
      </c>
      <c r="B38" t="s">
        <v>1024</v>
      </c>
      <c r="C38" t="s">
        <v>341</v>
      </c>
      <c r="D38" t="s">
        <v>342</v>
      </c>
      <c r="E38" s="6">
        <v>3825</v>
      </c>
      <c r="F38" s="3">
        <v>881</v>
      </c>
      <c r="G38" s="3">
        <v>1</v>
      </c>
      <c r="H38" s="4">
        <v>45758</v>
      </c>
      <c r="I38" t="s">
        <v>155</v>
      </c>
    </row>
    <row r="39" spans="1:9" x14ac:dyDescent="0.3">
      <c r="A39" s="2">
        <f t="shared" si="1"/>
        <v>36</v>
      </c>
      <c r="B39" t="s">
        <v>1146</v>
      </c>
      <c r="C39" t="s">
        <v>430</v>
      </c>
      <c r="D39" t="s">
        <v>431</v>
      </c>
      <c r="E39" s="6">
        <v>3680.2</v>
      </c>
      <c r="F39" s="3">
        <v>654</v>
      </c>
      <c r="G39" s="3">
        <v>3</v>
      </c>
      <c r="H39" s="4">
        <v>45954</v>
      </c>
      <c r="I39" t="s">
        <v>149</v>
      </c>
    </row>
    <row r="40" spans="1:9" x14ac:dyDescent="0.3">
      <c r="A40" s="2">
        <f t="shared" si="1"/>
        <v>37</v>
      </c>
      <c r="B40" t="s">
        <v>853</v>
      </c>
      <c r="C40" t="s">
        <v>853</v>
      </c>
      <c r="D40" t="s">
        <v>35</v>
      </c>
      <c r="E40" s="6">
        <v>2564.15</v>
      </c>
      <c r="F40" s="3">
        <v>385</v>
      </c>
      <c r="G40" s="3">
        <v>6</v>
      </c>
      <c r="H40" s="4">
        <v>45989</v>
      </c>
      <c r="I40" t="s">
        <v>515</v>
      </c>
    </row>
    <row r="41" spans="1:9" x14ac:dyDescent="0.3">
      <c r="A41" s="2">
        <f t="shared" si="1"/>
        <v>38</v>
      </c>
      <c r="B41" t="s">
        <v>1124</v>
      </c>
      <c r="C41" t="s">
        <v>197</v>
      </c>
      <c r="D41" t="s">
        <v>92</v>
      </c>
      <c r="E41" s="6">
        <v>2338.69</v>
      </c>
      <c r="F41" s="3">
        <v>447</v>
      </c>
      <c r="G41" s="3">
        <v>6</v>
      </c>
      <c r="H41" s="4">
        <v>45926</v>
      </c>
      <c r="I41" t="s">
        <v>60</v>
      </c>
    </row>
    <row r="42" spans="1:9" x14ac:dyDescent="0.3">
      <c r="A42" s="2">
        <f t="shared" si="1"/>
        <v>39</v>
      </c>
      <c r="B42" t="s">
        <v>561</v>
      </c>
      <c r="C42" t="s">
        <v>561</v>
      </c>
      <c r="D42" t="s">
        <v>35</v>
      </c>
      <c r="E42" s="6">
        <v>2274</v>
      </c>
      <c r="F42" s="3">
        <v>376</v>
      </c>
      <c r="G42" s="3">
        <v>5</v>
      </c>
      <c r="H42" s="4">
        <v>45989</v>
      </c>
      <c r="I42" t="s">
        <v>499</v>
      </c>
    </row>
    <row r="43" spans="1:9" x14ac:dyDescent="0.3">
      <c r="A43" s="2">
        <f t="shared" si="1"/>
        <v>40</v>
      </c>
      <c r="B43" t="s">
        <v>1135</v>
      </c>
      <c r="C43" t="s">
        <v>225</v>
      </c>
      <c r="D43" t="s">
        <v>39</v>
      </c>
      <c r="E43" s="6">
        <v>2228.2800000000002</v>
      </c>
      <c r="F43" s="3">
        <v>349</v>
      </c>
      <c r="G43" s="3">
        <v>5</v>
      </c>
      <c r="H43" s="4">
        <v>45940</v>
      </c>
      <c r="I43" t="s">
        <v>36</v>
      </c>
    </row>
    <row r="44" spans="1:9" x14ac:dyDescent="0.3">
      <c r="A44" s="2">
        <f t="shared" si="1"/>
        <v>41</v>
      </c>
      <c r="B44" t="s">
        <v>1156</v>
      </c>
      <c r="C44" t="s">
        <v>589</v>
      </c>
      <c r="D44" t="s">
        <v>148</v>
      </c>
      <c r="E44" s="6">
        <v>2040.98</v>
      </c>
      <c r="F44" s="3">
        <v>475</v>
      </c>
      <c r="G44" s="3">
        <v>5</v>
      </c>
      <c r="H44" s="4">
        <v>45954</v>
      </c>
      <c r="I44" t="s">
        <v>317</v>
      </c>
    </row>
    <row r="45" spans="1:9" x14ac:dyDescent="0.3">
      <c r="A45" s="2">
        <f t="shared" si="1"/>
        <v>42</v>
      </c>
      <c r="B45" t="s">
        <v>1175</v>
      </c>
      <c r="C45" t="s">
        <v>665</v>
      </c>
      <c r="D45" t="s">
        <v>669</v>
      </c>
      <c r="E45" s="6">
        <v>1927.21</v>
      </c>
      <c r="F45" s="3">
        <v>340</v>
      </c>
      <c r="G45" s="3">
        <v>2</v>
      </c>
      <c r="H45" s="4">
        <v>45960</v>
      </c>
      <c r="I45" t="s">
        <v>317</v>
      </c>
    </row>
    <row r="46" spans="1:9" x14ac:dyDescent="0.3">
      <c r="A46" s="2">
        <f t="shared" si="1"/>
        <v>43</v>
      </c>
      <c r="B46" t="s">
        <v>1152</v>
      </c>
      <c r="C46" t="s">
        <v>505</v>
      </c>
      <c r="D46" t="s">
        <v>148</v>
      </c>
      <c r="E46" s="6">
        <v>1916.1999999999998</v>
      </c>
      <c r="F46" s="3">
        <v>373</v>
      </c>
      <c r="G46" s="3">
        <v>3</v>
      </c>
      <c r="H46" s="4">
        <v>45940</v>
      </c>
      <c r="I46" t="s">
        <v>317</v>
      </c>
    </row>
    <row r="47" spans="1:9" x14ac:dyDescent="0.3">
      <c r="A47" s="2">
        <f t="shared" si="1"/>
        <v>44</v>
      </c>
      <c r="B47" t="s">
        <v>1145</v>
      </c>
      <c r="C47" t="s">
        <v>451</v>
      </c>
      <c r="D47" t="s">
        <v>39</v>
      </c>
      <c r="E47" s="6">
        <v>1729.36</v>
      </c>
      <c r="F47" s="3">
        <v>262</v>
      </c>
      <c r="G47" s="3">
        <v>6</v>
      </c>
      <c r="H47" s="4">
        <v>45954</v>
      </c>
      <c r="I47" t="s">
        <v>43</v>
      </c>
    </row>
    <row r="48" spans="1:9" x14ac:dyDescent="0.3">
      <c r="A48" s="2">
        <f t="shared" si="1"/>
        <v>45</v>
      </c>
      <c r="B48" t="s">
        <v>1151</v>
      </c>
      <c r="C48" t="s">
        <v>513</v>
      </c>
      <c r="D48" t="s">
        <v>518</v>
      </c>
      <c r="E48" s="6">
        <v>1697.6499999999996</v>
      </c>
      <c r="F48" s="3">
        <v>322</v>
      </c>
      <c r="G48" s="3">
        <v>3</v>
      </c>
      <c r="H48" s="4">
        <v>45947</v>
      </c>
      <c r="I48" t="s">
        <v>515</v>
      </c>
    </row>
    <row r="49" spans="1:9" x14ac:dyDescent="0.3">
      <c r="A49" s="2">
        <f t="shared" si="1"/>
        <v>46</v>
      </c>
      <c r="B49" t="s">
        <v>1176</v>
      </c>
      <c r="C49" t="s">
        <v>657</v>
      </c>
      <c r="D49" t="s">
        <v>661</v>
      </c>
      <c r="E49" s="6">
        <v>1543.4199999999998</v>
      </c>
      <c r="F49" s="3">
        <v>214</v>
      </c>
      <c r="G49" s="3">
        <v>4</v>
      </c>
      <c r="H49" s="4">
        <v>45989</v>
      </c>
      <c r="I49" t="s">
        <v>292</v>
      </c>
    </row>
    <row r="50" spans="1:9" x14ac:dyDescent="0.3">
      <c r="A50" s="2">
        <f t="shared" si="1"/>
        <v>47</v>
      </c>
      <c r="B50" t="s">
        <v>437</v>
      </c>
      <c r="C50" t="s">
        <v>438</v>
      </c>
      <c r="D50" t="s">
        <v>77</v>
      </c>
      <c r="E50" s="6">
        <v>1438</v>
      </c>
      <c r="F50" s="3">
        <v>367</v>
      </c>
      <c r="G50" s="3">
        <v>1</v>
      </c>
      <c r="H50" s="4">
        <v>45592</v>
      </c>
      <c r="I50" t="s">
        <v>439</v>
      </c>
    </row>
    <row r="51" spans="1:9" x14ac:dyDescent="0.3">
      <c r="A51" s="2">
        <f t="shared" si="1"/>
        <v>48</v>
      </c>
      <c r="B51" t="s">
        <v>276</v>
      </c>
      <c r="C51" t="s">
        <v>276</v>
      </c>
      <c r="D51" t="s">
        <v>277</v>
      </c>
      <c r="E51" s="6">
        <v>1051.43</v>
      </c>
      <c r="F51" s="3">
        <v>130</v>
      </c>
      <c r="G51" s="3">
        <v>2</v>
      </c>
      <c r="H51" s="4">
        <v>45926</v>
      </c>
      <c r="I51" t="s">
        <v>67</v>
      </c>
    </row>
    <row r="52" spans="1:9" x14ac:dyDescent="0.3">
      <c r="A52" s="2">
        <f t="shared" si="1"/>
        <v>49</v>
      </c>
      <c r="B52" t="s">
        <v>389</v>
      </c>
      <c r="C52" t="s">
        <v>390</v>
      </c>
      <c r="D52" t="s">
        <v>391</v>
      </c>
      <c r="E52" s="6">
        <v>1043</v>
      </c>
      <c r="F52" s="3">
        <v>271</v>
      </c>
      <c r="G52" s="3">
        <v>1</v>
      </c>
      <c r="H52" s="4">
        <v>45688</v>
      </c>
      <c r="I52" t="s">
        <v>292</v>
      </c>
    </row>
    <row r="53" spans="1:9" x14ac:dyDescent="0.3">
      <c r="A53" s="2">
        <f t="shared" si="1"/>
        <v>50</v>
      </c>
      <c r="B53" t="s">
        <v>186</v>
      </c>
      <c r="C53" t="s">
        <v>186</v>
      </c>
      <c r="D53" t="s">
        <v>35</v>
      </c>
      <c r="E53" s="6">
        <v>792</v>
      </c>
      <c r="F53" s="3">
        <v>115</v>
      </c>
      <c r="G53" s="3">
        <v>1</v>
      </c>
      <c r="H53" s="4">
        <v>45919</v>
      </c>
      <c r="I53" t="s">
        <v>187</v>
      </c>
    </row>
    <row r="54" spans="1:9" x14ac:dyDescent="0.3">
      <c r="A54" s="2">
        <f t="shared" si="1"/>
        <v>51</v>
      </c>
      <c r="B54" t="s">
        <v>175</v>
      </c>
      <c r="C54" t="s">
        <v>176</v>
      </c>
      <c r="D54" t="s">
        <v>39</v>
      </c>
      <c r="E54" s="6">
        <v>696.9</v>
      </c>
      <c r="F54" s="3">
        <v>89</v>
      </c>
      <c r="G54" s="3">
        <v>2</v>
      </c>
      <c r="H54" s="4">
        <v>45933</v>
      </c>
      <c r="I54" t="s">
        <v>36</v>
      </c>
    </row>
    <row r="55" spans="1:9" x14ac:dyDescent="0.3">
      <c r="A55" s="2">
        <f t="shared" si="1"/>
        <v>52</v>
      </c>
      <c r="B55" t="s">
        <v>1150</v>
      </c>
      <c r="C55" t="s">
        <v>526</v>
      </c>
      <c r="D55" t="s">
        <v>39</v>
      </c>
      <c r="E55" s="6">
        <v>681.6</v>
      </c>
      <c r="F55" s="3">
        <v>87</v>
      </c>
      <c r="G55" s="3">
        <v>3</v>
      </c>
      <c r="H55" s="4">
        <v>45940</v>
      </c>
      <c r="I55" t="s">
        <v>112</v>
      </c>
    </row>
    <row r="56" spans="1:9" x14ac:dyDescent="0.3">
      <c r="A56" s="2">
        <f t="shared" si="1"/>
        <v>53</v>
      </c>
      <c r="B56" t="s">
        <v>654</v>
      </c>
      <c r="C56" t="s">
        <v>655</v>
      </c>
      <c r="D56" t="s">
        <v>658</v>
      </c>
      <c r="E56" s="6">
        <v>652</v>
      </c>
      <c r="F56" s="3">
        <v>149</v>
      </c>
      <c r="G56" s="3">
        <v>1</v>
      </c>
      <c r="H56" s="4">
        <v>45931</v>
      </c>
      <c r="I56" t="s">
        <v>439</v>
      </c>
    </row>
    <row r="57" spans="1:9" x14ac:dyDescent="0.3">
      <c r="A57" s="2">
        <f t="shared" si="1"/>
        <v>54</v>
      </c>
      <c r="B57" t="s">
        <v>34</v>
      </c>
      <c r="C57" t="s">
        <v>34</v>
      </c>
      <c r="D57" t="s">
        <v>35</v>
      </c>
      <c r="E57" s="6">
        <v>647.64999999981376</v>
      </c>
      <c r="F57" s="3">
        <v>128</v>
      </c>
      <c r="G57" s="3">
        <v>3</v>
      </c>
      <c r="H57" s="4">
        <v>45681</v>
      </c>
      <c r="I57" t="s">
        <v>36</v>
      </c>
    </row>
    <row r="58" spans="1:9" x14ac:dyDescent="0.3">
      <c r="A58" s="2">
        <f t="shared" si="1"/>
        <v>55</v>
      </c>
      <c r="B58" t="s">
        <v>689</v>
      </c>
      <c r="C58" t="s">
        <v>690</v>
      </c>
      <c r="D58" t="s">
        <v>694</v>
      </c>
      <c r="E58" s="6">
        <v>560</v>
      </c>
      <c r="F58" s="3">
        <v>141</v>
      </c>
      <c r="G58" s="3">
        <v>1</v>
      </c>
      <c r="H58" s="4">
        <v>45955</v>
      </c>
      <c r="I58" t="s">
        <v>439</v>
      </c>
    </row>
    <row r="59" spans="1:9" x14ac:dyDescent="0.3">
      <c r="A59" s="2">
        <f t="shared" si="1"/>
        <v>56</v>
      </c>
      <c r="B59" t="s">
        <v>1127</v>
      </c>
      <c r="C59" t="s">
        <v>319</v>
      </c>
      <c r="D59" t="s">
        <v>127</v>
      </c>
      <c r="E59" s="6">
        <v>546</v>
      </c>
      <c r="F59" s="3">
        <v>94</v>
      </c>
      <c r="G59" s="3">
        <v>1</v>
      </c>
      <c r="H59" s="4">
        <v>45919</v>
      </c>
      <c r="I59" t="s">
        <v>155</v>
      </c>
    </row>
    <row r="60" spans="1:9" x14ac:dyDescent="0.3">
      <c r="A60" s="2">
        <f t="shared" si="1"/>
        <v>57</v>
      </c>
      <c r="B60" t="s">
        <v>1047</v>
      </c>
      <c r="C60" t="s">
        <v>744</v>
      </c>
      <c r="D60" t="s">
        <v>747</v>
      </c>
      <c r="E60" s="6">
        <v>408</v>
      </c>
      <c r="F60" s="3">
        <v>102</v>
      </c>
      <c r="G60" s="3">
        <v>1</v>
      </c>
      <c r="H60" s="4">
        <v>45379</v>
      </c>
      <c r="I60" t="s">
        <v>67</v>
      </c>
    </row>
    <row r="61" spans="1:9" x14ac:dyDescent="0.3">
      <c r="A61" s="2">
        <f t="shared" si="1"/>
        <v>58</v>
      </c>
      <c r="B61" t="s">
        <v>985</v>
      </c>
      <c r="C61" t="s">
        <v>985</v>
      </c>
      <c r="D61" t="s">
        <v>35</v>
      </c>
      <c r="E61" s="6">
        <v>404</v>
      </c>
      <c r="F61" s="3">
        <v>101</v>
      </c>
      <c r="G61" s="3">
        <v>1</v>
      </c>
      <c r="H61" s="4">
        <v>45740</v>
      </c>
      <c r="I61" t="s">
        <v>67</v>
      </c>
    </row>
    <row r="62" spans="1:9" x14ac:dyDescent="0.3">
      <c r="A62" s="2">
        <f t="shared" si="1"/>
        <v>59</v>
      </c>
      <c r="B62" t="s">
        <v>1053</v>
      </c>
      <c r="C62" t="s">
        <v>258</v>
      </c>
      <c r="D62" t="s">
        <v>39</v>
      </c>
      <c r="E62" s="6">
        <v>400</v>
      </c>
      <c r="F62" s="3">
        <v>65</v>
      </c>
      <c r="G62" s="3">
        <v>1</v>
      </c>
      <c r="H62" s="4">
        <v>45828</v>
      </c>
      <c r="I62" t="s">
        <v>112</v>
      </c>
    </row>
    <row r="63" spans="1:9" x14ac:dyDescent="0.3">
      <c r="A63" s="2">
        <f t="shared" si="1"/>
        <v>60</v>
      </c>
      <c r="B63" t="s">
        <v>454</v>
      </c>
      <c r="C63" t="s">
        <v>454</v>
      </c>
      <c r="D63" t="s">
        <v>35</v>
      </c>
      <c r="E63" s="6">
        <v>360</v>
      </c>
      <c r="F63" s="3">
        <v>12</v>
      </c>
      <c r="G63" s="3">
        <v>1</v>
      </c>
      <c r="H63" s="4">
        <v>45625</v>
      </c>
      <c r="I63" t="s">
        <v>36</v>
      </c>
    </row>
    <row r="64" spans="1:9" x14ac:dyDescent="0.3">
      <c r="A64" s="2">
        <f t="shared" si="1"/>
        <v>61</v>
      </c>
      <c r="B64" t="s">
        <v>976</v>
      </c>
      <c r="C64" t="s">
        <v>483</v>
      </c>
      <c r="D64" t="s">
        <v>174</v>
      </c>
      <c r="E64" s="6">
        <v>352</v>
      </c>
      <c r="F64" s="3">
        <v>88</v>
      </c>
      <c r="G64" s="3">
        <v>1</v>
      </c>
      <c r="H64" s="4">
        <v>45583</v>
      </c>
      <c r="I64" t="s">
        <v>36</v>
      </c>
    </row>
    <row r="65" spans="1:9" x14ac:dyDescent="0.3">
      <c r="A65" s="2">
        <f t="shared" si="1"/>
        <v>62</v>
      </c>
      <c r="B65" t="s">
        <v>1155</v>
      </c>
      <c r="C65" t="s">
        <v>706</v>
      </c>
      <c r="D65" t="s">
        <v>486</v>
      </c>
      <c r="E65" s="6">
        <v>324.54999999999995</v>
      </c>
      <c r="F65" s="3">
        <v>111</v>
      </c>
      <c r="G65" s="3">
        <v>2</v>
      </c>
      <c r="H65" s="4">
        <v>45940</v>
      </c>
      <c r="I65" t="s">
        <v>292</v>
      </c>
    </row>
    <row r="66" spans="1:9" x14ac:dyDescent="0.3">
      <c r="A66" s="2">
        <f t="shared" si="1"/>
        <v>63</v>
      </c>
      <c r="B66" t="s">
        <v>527</v>
      </c>
      <c r="C66" t="s">
        <v>528</v>
      </c>
      <c r="D66" t="s">
        <v>531</v>
      </c>
      <c r="E66" s="6">
        <v>297</v>
      </c>
      <c r="F66" s="3">
        <v>68</v>
      </c>
      <c r="G66" s="3">
        <v>1</v>
      </c>
      <c r="H66" s="4">
        <v>44807</v>
      </c>
      <c r="I66" t="s">
        <v>439</v>
      </c>
    </row>
    <row r="67" spans="1:9" x14ac:dyDescent="0.3">
      <c r="A67" s="2">
        <f t="shared" si="1"/>
        <v>64</v>
      </c>
      <c r="B67" t="s">
        <v>1009</v>
      </c>
      <c r="C67" t="s">
        <v>565</v>
      </c>
      <c r="D67" t="s">
        <v>39</v>
      </c>
      <c r="E67" s="6">
        <v>271.64</v>
      </c>
      <c r="F67" s="3">
        <v>73</v>
      </c>
      <c r="G67" s="3">
        <v>1</v>
      </c>
      <c r="H67" s="4">
        <v>45359</v>
      </c>
      <c r="I67" t="s">
        <v>953</v>
      </c>
    </row>
    <row r="68" spans="1:9" x14ac:dyDescent="0.3">
      <c r="A68" s="2">
        <f t="shared" ref="A68:A90" si="2">IF(B68&lt;&gt;"",ROW()-3,"")</f>
        <v>65</v>
      </c>
      <c r="B68" t="s">
        <v>952</v>
      </c>
      <c r="C68" t="s">
        <v>723</v>
      </c>
      <c r="D68" t="s">
        <v>726</v>
      </c>
      <c r="E68" s="6">
        <v>252</v>
      </c>
      <c r="F68" s="3">
        <v>51</v>
      </c>
      <c r="G68" s="3">
        <v>1</v>
      </c>
      <c r="H68" s="4">
        <v>45296</v>
      </c>
      <c r="I68" t="s">
        <v>953</v>
      </c>
    </row>
    <row r="69" spans="1:9" x14ac:dyDescent="0.3">
      <c r="A69" s="2">
        <f t="shared" si="2"/>
        <v>66</v>
      </c>
      <c r="B69" t="s">
        <v>984</v>
      </c>
      <c r="C69" t="s">
        <v>73</v>
      </c>
      <c r="D69" t="s">
        <v>74</v>
      </c>
      <c r="E69" s="6">
        <v>251.3</v>
      </c>
      <c r="F69" s="3">
        <v>61</v>
      </c>
      <c r="G69" s="3">
        <v>3</v>
      </c>
      <c r="H69" s="4">
        <v>45744</v>
      </c>
      <c r="I69" t="s">
        <v>67</v>
      </c>
    </row>
    <row r="70" spans="1:9" x14ac:dyDescent="0.3">
      <c r="A70" s="2">
        <f t="shared" si="2"/>
        <v>67</v>
      </c>
      <c r="B70" t="s">
        <v>968</v>
      </c>
      <c r="C70" t="s">
        <v>372</v>
      </c>
      <c r="D70" t="s">
        <v>77</v>
      </c>
      <c r="E70" s="6">
        <v>249.02000000000044</v>
      </c>
      <c r="F70" s="3">
        <v>49</v>
      </c>
      <c r="G70" s="3">
        <v>1</v>
      </c>
      <c r="H70" s="4">
        <v>45709</v>
      </c>
      <c r="I70" t="s">
        <v>292</v>
      </c>
    </row>
    <row r="71" spans="1:9" x14ac:dyDescent="0.3">
      <c r="A71" s="2">
        <f t="shared" si="2"/>
        <v>68</v>
      </c>
      <c r="B71" t="s">
        <v>959</v>
      </c>
      <c r="C71" t="s">
        <v>749</v>
      </c>
      <c r="D71" t="s">
        <v>39</v>
      </c>
      <c r="E71" s="6">
        <v>242</v>
      </c>
      <c r="F71" s="3">
        <v>35</v>
      </c>
      <c r="G71" s="3">
        <v>1</v>
      </c>
      <c r="H71" s="4">
        <v>45401</v>
      </c>
      <c r="I71" t="s">
        <v>60</v>
      </c>
    </row>
    <row r="72" spans="1:9" x14ac:dyDescent="0.3">
      <c r="A72" s="2">
        <f t="shared" si="2"/>
        <v>69</v>
      </c>
      <c r="B72" t="s">
        <v>915</v>
      </c>
      <c r="C72" t="s">
        <v>66</v>
      </c>
      <c r="D72" t="s">
        <v>39</v>
      </c>
      <c r="E72" s="6">
        <v>210</v>
      </c>
      <c r="F72" s="3">
        <v>14</v>
      </c>
      <c r="G72" s="3">
        <v>1</v>
      </c>
      <c r="H72" s="4">
        <v>45667</v>
      </c>
      <c r="I72" t="s">
        <v>67</v>
      </c>
    </row>
    <row r="73" spans="1:9" x14ac:dyDescent="0.3">
      <c r="A73" s="2">
        <f t="shared" si="2"/>
        <v>70</v>
      </c>
      <c r="B73" t="s">
        <v>381</v>
      </c>
      <c r="C73" t="s">
        <v>382</v>
      </c>
      <c r="D73" t="s">
        <v>193</v>
      </c>
      <c r="E73" s="6">
        <v>201.5</v>
      </c>
      <c r="F73" s="3">
        <v>29</v>
      </c>
      <c r="G73" s="3">
        <v>1</v>
      </c>
      <c r="H73" s="4">
        <v>45912</v>
      </c>
      <c r="I73" t="s">
        <v>60</v>
      </c>
    </row>
    <row r="74" spans="1:9" x14ac:dyDescent="0.3">
      <c r="A74" s="2">
        <f t="shared" si="2"/>
        <v>71</v>
      </c>
      <c r="B74" t="s">
        <v>781</v>
      </c>
      <c r="C74" t="s">
        <v>782</v>
      </c>
      <c r="D74" t="s">
        <v>148</v>
      </c>
      <c r="E74" s="6">
        <v>188</v>
      </c>
      <c r="F74" s="3">
        <v>51</v>
      </c>
      <c r="G74" s="3">
        <v>1</v>
      </c>
      <c r="H74" s="4">
        <v>44855</v>
      </c>
      <c r="I74" t="s">
        <v>36</v>
      </c>
    </row>
    <row r="75" spans="1:9" x14ac:dyDescent="0.3">
      <c r="A75" s="2">
        <f t="shared" si="2"/>
        <v>72</v>
      </c>
      <c r="B75" t="s">
        <v>1149</v>
      </c>
      <c r="C75" t="s">
        <v>541</v>
      </c>
      <c r="D75" t="s">
        <v>77</v>
      </c>
      <c r="E75" s="6">
        <v>179.6</v>
      </c>
      <c r="F75" s="3">
        <v>45</v>
      </c>
      <c r="G75" s="3">
        <v>1</v>
      </c>
      <c r="H75" s="4">
        <v>45933</v>
      </c>
      <c r="I75" t="s">
        <v>292</v>
      </c>
    </row>
    <row r="76" spans="1:9" x14ac:dyDescent="0.3">
      <c r="A76" s="2">
        <f t="shared" si="2"/>
        <v>73</v>
      </c>
      <c r="B76" t="s">
        <v>1108</v>
      </c>
      <c r="C76" t="s">
        <v>480</v>
      </c>
      <c r="D76" t="s">
        <v>481</v>
      </c>
      <c r="E76" s="6">
        <v>169</v>
      </c>
      <c r="F76" s="3">
        <v>35</v>
      </c>
      <c r="G76" s="3">
        <v>1</v>
      </c>
      <c r="H76" s="4">
        <v>45884</v>
      </c>
      <c r="I76" t="s">
        <v>292</v>
      </c>
    </row>
    <row r="77" spans="1:9" x14ac:dyDescent="0.3">
      <c r="A77" s="2">
        <f t="shared" si="2"/>
        <v>74</v>
      </c>
      <c r="B77" t="s">
        <v>692</v>
      </c>
      <c r="C77" t="s">
        <v>693</v>
      </c>
      <c r="D77" t="s">
        <v>275</v>
      </c>
      <c r="E77" s="6">
        <v>145</v>
      </c>
      <c r="F77" s="3">
        <v>29</v>
      </c>
      <c r="G77" s="3">
        <v>1</v>
      </c>
      <c r="H77" s="4">
        <v>45214</v>
      </c>
      <c r="I77" t="s">
        <v>439</v>
      </c>
    </row>
    <row r="78" spans="1:9" x14ac:dyDescent="0.3">
      <c r="A78" s="2">
        <f t="shared" si="2"/>
        <v>75</v>
      </c>
      <c r="B78" t="s">
        <v>963</v>
      </c>
      <c r="C78" t="s">
        <v>168</v>
      </c>
      <c r="D78" t="s">
        <v>169</v>
      </c>
      <c r="E78" s="6">
        <v>140</v>
      </c>
      <c r="F78" s="3">
        <v>56</v>
      </c>
      <c r="G78" s="3">
        <v>1</v>
      </c>
      <c r="H78" s="4">
        <v>45709</v>
      </c>
      <c r="I78" t="s">
        <v>112</v>
      </c>
    </row>
    <row r="79" spans="1:9" x14ac:dyDescent="0.3">
      <c r="A79" s="2">
        <f t="shared" si="2"/>
        <v>76</v>
      </c>
      <c r="B79" t="s">
        <v>869</v>
      </c>
      <c r="C79" t="s">
        <v>870</v>
      </c>
      <c r="D79" t="s">
        <v>169</v>
      </c>
      <c r="E79" s="6">
        <v>135</v>
      </c>
      <c r="F79" s="3">
        <v>27</v>
      </c>
      <c r="G79" s="3">
        <v>1</v>
      </c>
      <c r="H79" s="4">
        <v>44316</v>
      </c>
      <c r="I79" t="s">
        <v>67</v>
      </c>
    </row>
    <row r="80" spans="1:9" x14ac:dyDescent="0.3">
      <c r="A80" s="2">
        <f t="shared" si="2"/>
        <v>77</v>
      </c>
      <c r="B80" t="s">
        <v>1160</v>
      </c>
      <c r="C80" t="s">
        <v>846</v>
      </c>
      <c r="D80" t="s">
        <v>39</v>
      </c>
      <c r="E80" s="6">
        <v>133.49</v>
      </c>
      <c r="F80" s="3">
        <v>30</v>
      </c>
      <c r="G80" s="3">
        <v>1</v>
      </c>
      <c r="H80" s="4">
        <v>45583</v>
      </c>
      <c r="I80" t="s">
        <v>1063</v>
      </c>
    </row>
    <row r="81" spans="1:9" x14ac:dyDescent="0.3">
      <c r="A81" s="2">
        <f t="shared" si="2"/>
        <v>78</v>
      </c>
      <c r="B81" t="s">
        <v>593</v>
      </c>
      <c r="C81" t="s">
        <v>593</v>
      </c>
      <c r="D81" t="s">
        <v>35</v>
      </c>
      <c r="E81" s="6">
        <v>130.37</v>
      </c>
      <c r="F81" s="3">
        <v>29</v>
      </c>
      <c r="G81" s="3">
        <v>2</v>
      </c>
      <c r="H81" s="4">
        <v>44659</v>
      </c>
      <c r="I81" t="s">
        <v>36</v>
      </c>
    </row>
    <row r="82" spans="1:9" x14ac:dyDescent="0.3">
      <c r="A82" s="2">
        <f t="shared" si="2"/>
        <v>79</v>
      </c>
      <c r="B82" t="s">
        <v>1177</v>
      </c>
      <c r="C82" t="s">
        <v>876</v>
      </c>
      <c r="D82" t="s">
        <v>877</v>
      </c>
      <c r="E82" s="6">
        <v>61.2</v>
      </c>
      <c r="F82" s="3">
        <v>12</v>
      </c>
      <c r="G82" s="3">
        <v>1</v>
      </c>
      <c r="H82" s="4">
        <v>45408</v>
      </c>
      <c r="I82" t="s">
        <v>36</v>
      </c>
    </row>
    <row r="83" spans="1:9" x14ac:dyDescent="0.3">
      <c r="A83" s="2">
        <f t="shared" si="2"/>
        <v>80</v>
      </c>
      <c r="B83" t="s">
        <v>1154</v>
      </c>
      <c r="C83" t="s">
        <v>698</v>
      </c>
      <c r="D83" t="s">
        <v>702</v>
      </c>
      <c r="E83" s="6">
        <v>50</v>
      </c>
      <c r="F83" s="3">
        <v>20</v>
      </c>
      <c r="G83" s="3">
        <v>2</v>
      </c>
      <c r="H83" s="4">
        <v>45947</v>
      </c>
      <c r="I83" t="s">
        <v>699</v>
      </c>
    </row>
    <row r="84" spans="1:9" x14ac:dyDescent="0.3">
      <c r="A84" s="2">
        <f t="shared" si="2"/>
        <v>81</v>
      </c>
      <c r="B84" t="s">
        <v>1141</v>
      </c>
      <c r="C84" t="s">
        <v>366</v>
      </c>
      <c r="D84" t="s">
        <v>39</v>
      </c>
      <c r="E84" s="6">
        <v>45.9</v>
      </c>
      <c r="F84" s="3">
        <v>7</v>
      </c>
      <c r="G84" s="3">
        <v>6</v>
      </c>
      <c r="H84" s="4">
        <v>45947</v>
      </c>
      <c r="I84" t="s">
        <v>36</v>
      </c>
    </row>
    <row r="85" spans="1:9" x14ac:dyDescent="0.3">
      <c r="A85" s="2">
        <f t="shared" si="2"/>
        <v>82</v>
      </c>
      <c r="B85" t="s">
        <v>1098</v>
      </c>
      <c r="C85" t="s">
        <v>83</v>
      </c>
      <c r="D85" t="s">
        <v>39</v>
      </c>
      <c r="E85" s="6">
        <v>30.05</v>
      </c>
      <c r="F85" s="3">
        <v>4</v>
      </c>
      <c r="G85" s="3">
        <v>1</v>
      </c>
      <c r="H85" s="4">
        <v>45891</v>
      </c>
      <c r="I85" t="s">
        <v>71</v>
      </c>
    </row>
    <row r="86" spans="1:9" x14ac:dyDescent="0.3">
      <c r="A86" s="2">
        <f t="shared" si="2"/>
        <v>83</v>
      </c>
      <c r="B86" t="s">
        <v>878</v>
      </c>
      <c r="C86" t="s">
        <v>879</v>
      </c>
      <c r="D86" t="s">
        <v>393</v>
      </c>
      <c r="E86" s="6">
        <v>21.8</v>
      </c>
      <c r="F86" s="3">
        <v>4</v>
      </c>
      <c r="G86" s="3">
        <v>1</v>
      </c>
      <c r="H86" s="4">
        <v>44547</v>
      </c>
      <c r="I86" t="s">
        <v>36</v>
      </c>
    </row>
    <row r="87" spans="1:9" x14ac:dyDescent="0.3">
      <c r="A87" s="2">
        <f t="shared" si="2"/>
        <v>84</v>
      </c>
      <c r="B87" t="s">
        <v>995</v>
      </c>
      <c r="C87" t="s">
        <v>476</v>
      </c>
      <c r="D87" t="s">
        <v>169</v>
      </c>
      <c r="E87" s="6">
        <v>21</v>
      </c>
      <c r="F87" s="3">
        <v>5</v>
      </c>
      <c r="G87" s="3">
        <v>1</v>
      </c>
      <c r="H87" s="4">
        <v>45740</v>
      </c>
      <c r="I87" t="s">
        <v>67</v>
      </c>
    </row>
    <row r="88" spans="1:9" x14ac:dyDescent="0.3">
      <c r="A88" s="2">
        <f t="shared" si="2"/>
        <v>85</v>
      </c>
      <c r="B88" t="s">
        <v>1099</v>
      </c>
      <c r="C88" t="s">
        <v>114</v>
      </c>
      <c r="D88" t="s">
        <v>39</v>
      </c>
      <c r="E88" s="6">
        <v>17.899999999999999</v>
      </c>
      <c r="F88" s="3">
        <v>2</v>
      </c>
      <c r="G88" s="3">
        <v>1</v>
      </c>
      <c r="H88" s="4">
        <v>45877</v>
      </c>
      <c r="I88" t="s">
        <v>40</v>
      </c>
    </row>
    <row r="89" spans="1:9" x14ac:dyDescent="0.3">
      <c r="A89" s="2">
        <f t="shared" si="2"/>
        <v>86</v>
      </c>
      <c r="B89" t="s">
        <v>926</v>
      </c>
      <c r="C89" t="s">
        <v>330</v>
      </c>
      <c r="D89" t="s">
        <v>193</v>
      </c>
      <c r="E89" s="6">
        <v>12.6</v>
      </c>
      <c r="F89" s="3">
        <v>3</v>
      </c>
      <c r="G89" s="3">
        <v>1</v>
      </c>
      <c r="H89" s="4">
        <v>45667</v>
      </c>
      <c r="I89" t="s">
        <v>36</v>
      </c>
    </row>
    <row r="90" spans="1:9" x14ac:dyDescent="0.3">
      <c r="A90" s="2">
        <f t="shared" si="2"/>
        <v>87</v>
      </c>
      <c r="B90" t="s">
        <v>849</v>
      </c>
      <c r="C90" t="s">
        <v>850</v>
      </c>
      <c r="D90" t="s">
        <v>39</v>
      </c>
      <c r="E90" s="6">
        <v>3</v>
      </c>
      <c r="F90" s="3">
        <v>1</v>
      </c>
      <c r="G90" s="3">
        <v>1</v>
      </c>
      <c r="H90" s="4">
        <v>45947</v>
      </c>
      <c r="I90" t="s">
        <v>143</v>
      </c>
    </row>
    <row r="91" spans="1:9" x14ac:dyDescent="0.3">
      <c r="E91" s="7">
        <f>SUBTOTAL(109,Tbl_Filmai_Lapkritis[Pajamos])</f>
        <v>1957042.8599999994</v>
      </c>
      <c r="F91" s="5">
        <f>SUBTOTAL(109,Tbl_Filmai_Lapkritis[Žiūrovų skaičius])</f>
        <v>298212</v>
      </c>
    </row>
    <row r="92" spans="1:9" x14ac:dyDescent="0.3">
      <c r="E92" s="7"/>
    </row>
  </sheetData>
  <mergeCells count="1">
    <mergeCell ref="A1:I2"/>
  </mergeCells>
  <dataValidations count="2">
    <dataValidation type="whole" operator="greaterThanOrEqual" allowBlank="1" sqref="F4:F90 G4:G90" xr:uid="{00000000-0002-0000-0B00-000000000000}">
      <formula1>0</formula1>
    </dataValidation>
    <dataValidation type="date" allowBlank="1" sqref="H4:H90" xr:uid="{00000000-0002-0000-0B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108A-2EB4-4C8E-B0BD-3724417E1D17}">
  <dimension ref="A1:I102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4" width="15" customWidth="1"/>
    <col min="5" max="5" width="15" style="9" customWidth="1"/>
    <col min="6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1198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0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1178</v>
      </c>
      <c r="C4" t="s">
        <v>42</v>
      </c>
      <c r="D4" t="s">
        <v>39</v>
      </c>
      <c r="E4" s="11">
        <v>1089984.71</v>
      </c>
      <c r="F4" s="3">
        <v>122355</v>
      </c>
      <c r="G4" s="3">
        <v>33</v>
      </c>
      <c r="H4" s="4">
        <v>46010</v>
      </c>
      <c r="I4" t="s">
        <v>43</v>
      </c>
    </row>
    <row r="5" spans="1:9" x14ac:dyDescent="0.3">
      <c r="A5" s="2">
        <f t="shared" si="0"/>
        <v>2</v>
      </c>
      <c r="B5" t="s">
        <v>1163</v>
      </c>
      <c r="C5" t="s">
        <v>45</v>
      </c>
      <c r="D5" t="s">
        <v>39</v>
      </c>
      <c r="E5" s="11">
        <v>695917.45</v>
      </c>
      <c r="F5" s="3">
        <v>111769</v>
      </c>
      <c r="G5" s="3">
        <v>40</v>
      </c>
      <c r="H5" s="4">
        <v>45989</v>
      </c>
      <c r="I5" t="s">
        <v>43</v>
      </c>
    </row>
    <row r="6" spans="1:9" x14ac:dyDescent="0.3">
      <c r="A6" s="2">
        <f t="shared" si="0"/>
        <v>3</v>
      </c>
      <c r="B6" t="s">
        <v>1179</v>
      </c>
      <c r="C6" t="s">
        <v>79</v>
      </c>
      <c r="D6" t="s">
        <v>39</v>
      </c>
      <c r="E6" s="11">
        <v>315296.99</v>
      </c>
      <c r="F6" s="3">
        <v>42648</v>
      </c>
      <c r="G6" s="3">
        <v>19</v>
      </c>
      <c r="H6" s="4">
        <v>45996</v>
      </c>
      <c r="I6" t="s">
        <v>60</v>
      </c>
    </row>
    <row r="7" spans="1:9" x14ac:dyDescent="0.3">
      <c r="A7" s="2">
        <f t="shared" si="0"/>
        <v>4</v>
      </c>
      <c r="B7" t="s">
        <v>120</v>
      </c>
      <c r="C7" t="s">
        <v>121</v>
      </c>
      <c r="D7" t="s">
        <v>39</v>
      </c>
      <c r="E7" s="11">
        <v>152737.49</v>
      </c>
      <c r="F7" s="3">
        <v>25300</v>
      </c>
      <c r="G7" s="3">
        <v>21</v>
      </c>
      <c r="H7" s="4">
        <v>46017</v>
      </c>
      <c r="I7" t="s">
        <v>55</v>
      </c>
    </row>
    <row r="8" spans="1:9" x14ac:dyDescent="0.3">
      <c r="A8" s="2">
        <f t="shared" si="0"/>
        <v>5</v>
      </c>
      <c r="B8" t="s">
        <v>150</v>
      </c>
      <c r="C8" t="s">
        <v>151</v>
      </c>
      <c r="D8" t="s">
        <v>77</v>
      </c>
      <c r="E8" s="11">
        <v>113945.7</v>
      </c>
      <c r="F8" s="3">
        <v>21143</v>
      </c>
      <c r="G8" s="3">
        <v>21</v>
      </c>
      <c r="H8" s="4">
        <v>46010</v>
      </c>
      <c r="I8" t="s">
        <v>953</v>
      </c>
    </row>
    <row r="9" spans="1:9" x14ac:dyDescent="0.3">
      <c r="A9" s="2">
        <f t="shared" si="0"/>
        <v>6</v>
      </c>
      <c r="B9" t="s">
        <v>1180</v>
      </c>
      <c r="C9" t="s">
        <v>178</v>
      </c>
      <c r="D9" t="s">
        <v>179</v>
      </c>
      <c r="E9" s="11">
        <v>83239.73</v>
      </c>
      <c r="F9" s="3">
        <v>14139</v>
      </c>
      <c r="G9" s="3">
        <v>18</v>
      </c>
      <c r="H9" s="4">
        <v>46003</v>
      </c>
      <c r="I9" t="s">
        <v>36</v>
      </c>
    </row>
    <row r="10" spans="1:9" x14ac:dyDescent="0.3">
      <c r="A10" s="2">
        <f t="shared" si="0"/>
        <v>7</v>
      </c>
      <c r="B10" t="s">
        <v>1164</v>
      </c>
      <c r="C10" t="s">
        <v>102</v>
      </c>
      <c r="D10" t="s">
        <v>39</v>
      </c>
      <c r="E10" s="11">
        <v>82932.73</v>
      </c>
      <c r="F10" s="3">
        <v>11344</v>
      </c>
      <c r="G10" s="3">
        <v>13</v>
      </c>
      <c r="H10" s="4">
        <v>45982</v>
      </c>
      <c r="I10" t="s">
        <v>36</v>
      </c>
    </row>
    <row r="11" spans="1:9" x14ac:dyDescent="0.3">
      <c r="A11" s="2">
        <f t="shared" si="0"/>
        <v>8</v>
      </c>
      <c r="B11" t="s">
        <v>1169</v>
      </c>
      <c r="C11" t="s">
        <v>157</v>
      </c>
      <c r="D11" t="s">
        <v>158</v>
      </c>
      <c r="E11" s="11">
        <v>81066</v>
      </c>
      <c r="F11" s="3">
        <v>11525</v>
      </c>
      <c r="G11" s="3">
        <v>20</v>
      </c>
      <c r="H11" s="4">
        <v>45989</v>
      </c>
      <c r="I11" t="s">
        <v>155</v>
      </c>
    </row>
    <row r="12" spans="1:9" x14ac:dyDescent="0.3">
      <c r="A12" s="2">
        <f t="shared" si="0"/>
        <v>9</v>
      </c>
      <c r="B12" t="s">
        <v>226</v>
      </c>
      <c r="C12" t="s">
        <v>227</v>
      </c>
      <c r="D12" t="s">
        <v>39</v>
      </c>
      <c r="E12" s="11">
        <v>51162.39</v>
      </c>
      <c r="F12" s="3">
        <v>6798</v>
      </c>
      <c r="G12" s="3">
        <v>12</v>
      </c>
      <c r="H12" s="4">
        <v>46017</v>
      </c>
      <c r="I12" t="s">
        <v>71</v>
      </c>
    </row>
    <row r="13" spans="1:9" x14ac:dyDescent="0.3">
      <c r="A13" s="2">
        <f t="shared" si="0"/>
        <v>10</v>
      </c>
      <c r="B13" t="s">
        <v>244</v>
      </c>
      <c r="C13" t="s">
        <v>244</v>
      </c>
      <c r="D13" t="s">
        <v>35</v>
      </c>
      <c r="E13" s="11">
        <v>45365.54</v>
      </c>
      <c r="F13" s="3">
        <v>7581</v>
      </c>
      <c r="G13" s="3" t="s">
        <v>50</v>
      </c>
      <c r="H13" s="4">
        <v>46010</v>
      </c>
      <c r="I13" t="s">
        <v>235</v>
      </c>
    </row>
    <row r="14" spans="1:9" x14ac:dyDescent="0.3">
      <c r="A14" s="2">
        <f t="shared" si="0"/>
        <v>11</v>
      </c>
      <c r="B14" t="s">
        <v>259</v>
      </c>
      <c r="C14" t="s">
        <v>259</v>
      </c>
      <c r="D14" t="s">
        <v>35</v>
      </c>
      <c r="E14" s="11">
        <v>39012</v>
      </c>
      <c r="F14" s="3">
        <v>6277</v>
      </c>
      <c r="G14" s="3">
        <v>6</v>
      </c>
      <c r="H14" s="4">
        <v>45975</v>
      </c>
      <c r="I14" t="s">
        <v>260</v>
      </c>
    </row>
    <row r="15" spans="1:9" x14ac:dyDescent="0.3">
      <c r="A15" s="2">
        <f t="shared" si="0"/>
        <v>12</v>
      </c>
      <c r="B15" t="s">
        <v>1162</v>
      </c>
      <c r="C15" t="s">
        <v>76</v>
      </c>
      <c r="D15" t="s">
        <v>77</v>
      </c>
      <c r="E15" s="11">
        <v>38793.839999999997</v>
      </c>
      <c r="F15" s="3">
        <v>5131</v>
      </c>
      <c r="G15" s="3">
        <v>14</v>
      </c>
      <c r="H15" s="4">
        <v>45975</v>
      </c>
      <c r="I15" t="s">
        <v>36</v>
      </c>
    </row>
    <row r="16" spans="1:9" x14ac:dyDescent="0.3">
      <c r="A16" s="2">
        <f t="shared" si="0"/>
        <v>13</v>
      </c>
      <c r="B16" t="s">
        <v>1166</v>
      </c>
      <c r="C16" t="s">
        <v>124</v>
      </c>
      <c r="D16" t="s">
        <v>39</v>
      </c>
      <c r="E16" s="11">
        <v>35558.75</v>
      </c>
      <c r="F16" s="3">
        <v>5511</v>
      </c>
      <c r="G16" s="3">
        <v>23</v>
      </c>
      <c r="H16" s="4">
        <v>45982</v>
      </c>
      <c r="I16" t="s">
        <v>60</v>
      </c>
    </row>
    <row r="17" spans="1:9" x14ac:dyDescent="0.3">
      <c r="A17" s="2">
        <f t="shared" si="0"/>
        <v>14</v>
      </c>
      <c r="B17" t="s">
        <v>1181</v>
      </c>
      <c r="C17" t="s">
        <v>272</v>
      </c>
      <c r="D17" t="s">
        <v>39</v>
      </c>
      <c r="E17" s="11">
        <v>34836</v>
      </c>
      <c r="F17" s="3">
        <v>4866</v>
      </c>
      <c r="G17" s="3">
        <v>20</v>
      </c>
      <c r="H17" s="4">
        <v>45996</v>
      </c>
      <c r="I17" t="s">
        <v>155</v>
      </c>
    </row>
    <row r="18" spans="1:9" x14ac:dyDescent="0.3">
      <c r="A18" s="2">
        <f t="shared" si="0"/>
        <v>15</v>
      </c>
      <c r="B18" t="s">
        <v>253</v>
      </c>
      <c r="C18" t="s">
        <v>253</v>
      </c>
      <c r="D18" t="s">
        <v>35</v>
      </c>
      <c r="E18" s="11">
        <v>17005.5</v>
      </c>
      <c r="F18" s="3">
        <v>2631</v>
      </c>
      <c r="G18" s="3">
        <v>10</v>
      </c>
      <c r="H18" s="4">
        <v>45989</v>
      </c>
      <c r="I18" t="s">
        <v>254</v>
      </c>
    </row>
    <row r="19" spans="1:9" x14ac:dyDescent="0.3">
      <c r="A19" s="2">
        <f t="shared" si="0"/>
        <v>16</v>
      </c>
      <c r="B19" t="s">
        <v>1182</v>
      </c>
      <c r="C19" t="s">
        <v>374</v>
      </c>
      <c r="D19" t="s">
        <v>375</v>
      </c>
      <c r="E19" s="11">
        <v>14825.23</v>
      </c>
      <c r="F19" s="3">
        <v>2081</v>
      </c>
      <c r="G19" s="3">
        <v>20</v>
      </c>
      <c r="H19" s="4">
        <v>46003</v>
      </c>
      <c r="I19" t="s">
        <v>36</v>
      </c>
    </row>
    <row r="20" spans="1:9" x14ac:dyDescent="0.3">
      <c r="A20" s="2">
        <f t="shared" si="0"/>
        <v>17</v>
      </c>
      <c r="B20" t="s">
        <v>1183</v>
      </c>
      <c r="C20" t="s">
        <v>409</v>
      </c>
      <c r="D20" t="s">
        <v>39</v>
      </c>
      <c r="E20" s="11">
        <v>12151</v>
      </c>
      <c r="F20" s="3">
        <v>1637</v>
      </c>
      <c r="G20" s="3">
        <v>13</v>
      </c>
      <c r="H20" s="4">
        <v>46003</v>
      </c>
      <c r="I20" t="s">
        <v>155</v>
      </c>
    </row>
    <row r="21" spans="1:9" x14ac:dyDescent="0.3">
      <c r="A21" s="2">
        <f t="shared" si="0"/>
        <v>18</v>
      </c>
      <c r="B21" t="s">
        <v>1184</v>
      </c>
      <c r="C21" t="s">
        <v>449</v>
      </c>
      <c r="D21" t="s">
        <v>39</v>
      </c>
      <c r="E21" s="11">
        <v>9063</v>
      </c>
      <c r="F21" s="3">
        <v>1288</v>
      </c>
      <c r="G21" s="3" t="s">
        <v>50</v>
      </c>
      <c r="H21" s="4" t="s">
        <v>1084</v>
      </c>
      <c r="I21" t="s">
        <v>149</v>
      </c>
    </row>
    <row r="22" spans="1:9" x14ac:dyDescent="0.3">
      <c r="A22" s="2">
        <f t="shared" si="0"/>
        <v>19</v>
      </c>
      <c r="B22" t="s">
        <v>1185</v>
      </c>
      <c r="C22" t="s">
        <v>459</v>
      </c>
      <c r="D22" t="s">
        <v>77</v>
      </c>
      <c r="E22" s="11">
        <v>7724.67</v>
      </c>
      <c r="F22" s="3">
        <v>1029</v>
      </c>
      <c r="G22" s="3">
        <v>7</v>
      </c>
      <c r="H22" s="4">
        <v>46017</v>
      </c>
      <c r="I22" t="s">
        <v>317</v>
      </c>
    </row>
    <row r="23" spans="1:9" x14ac:dyDescent="0.3">
      <c r="A23" s="2">
        <f t="shared" si="0"/>
        <v>20</v>
      </c>
      <c r="B23" t="s">
        <v>474</v>
      </c>
      <c r="C23" t="s">
        <v>474</v>
      </c>
      <c r="D23" t="s">
        <v>111</v>
      </c>
      <c r="E23" s="11">
        <v>7024.4</v>
      </c>
      <c r="F23" s="3">
        <v>1251</v>
      </c>
      <c r="G23" s="3" t="s">
        <v>50</v>
      </c>
      <c r="H23" s="4">
        <v>46003</v>
      </c>
      <c r="I23" t="s">
        <v>149</v>
      </c>
    </row>
    <row r="24" spans="1:9" x14ac:dyDescent="0.3">
      <c r="A24" s="2">
        <f t="shared" si="0"/>
        <v>21</v>
      </c>
      <c r="B24" t="s">
        <v>1143</v>
      </c>
      <c r="C24" t="s">
        <v>189</v>
      </c>
      <c r="D24" t="s">
        <v>190</v>
      </c>
      <c r="E24" s="11">
        <v>6893.04</v>
      </c>
      <c r="F24" s="3">
        <v>1077</v>
      </c>
      <c r="G24" s="3">
        <v>6</v>
      </c>
      <c r="H24" s="4">
        <v>45961</v>
      </c>
      <c r="I24" t="s">
        <v>60</v>
      </c>
    </row>
    <row r="25" spans="1:9" x14ac:dyDescent="0.3">
      <c r="A25" s="2">
        <f t="shared" si="0"/>
        <v>22</v>
      </c>
      <c r="B25" t="s">
        <v>198</v>
      </c>
      <c r="C25" t="s">
        <v>198</v>
      </c>
      <c r="D25" t="s">
        <v>199</v>
      </c>
      <c r="E25" s="11">
        <v>5527.8</v>
      </c>
      <c r="F25" s="3">
        <v>999</v>
      </c>
      <c r="G25" s="3">
        <v>10</v>
      </c>
      <c r="H25" s="4">
        <v>45954</v>
      </c>
      <c r="I25" t="s">
        <v>67</v>
      </c>
    </row>
    <row r="26" spans="1:9" x14ac:dyDescent="0.3">
      <c r="A26" s="2">
        <f t="shared" si="0"/>
        <v>23</v>
      </c>
      <c r="B26" t="s">
        <v>1186</v>
      </c>
      <c r="C26" t="s">
        <v>545</v>
      </c>
      <c r="D26" t="s">
        <v>39</v>
      </c>
      <c r="E26" s="11">
        <v>4646.5600000000004</v>
      </c>
      <c r="F26" s="3">
        <v>667</v>
      </c>
      <c r="G26" s="3">
        <v>13</v>
      </c>
      <c r="H26" s="4">
        <v>46017</v>
      </c>
      <c r="I26" t="s">
        <v>60</v>
      </c>
    </row>
    <row r="27" spans="1:9" x14ac:dyDescent="0.3">
      <c r="A27" s="2">
        <f t="shared" si="0"/>
        <v>24</v>
      </c>
      <c r="B27" t="s">
        <v>234</v>
      </c>
      <c r="C27" t="s">
        <v>234</v>
      </c>
      <c r="D27" t="s">
        <v>35</v>
      </c>
      <c r="E27" s="11">
        <v>4550.9400000000005</v>
      </c>
      <c r="F27" s="3">
        <v>666</v>
      </c>
      <c r="G27" s="3" t="s">
        <v>50</v>
      </c>
      <c r="H27" s="4">
        <v>45975</v>
      </c>
      <c r="I27" t="s">
        <v>235</v>
      </c>
    </row>
    <row r="28" spans="1:9" x14ac:dyDescent="0.3">
      <c r="A28" s="2">
        <f t="shared" si="0"/>
        <v>25</v>
      </c>
      <c r="B28" t="s">
        <v>1167</v>
      </c>
      <c r="C28" t="s">
        <v>195</v>
      </c>
      <c r="D28" t="s">
        <v>77</v>
      </c>
      <c r="E28" s="11">
        <v>4021</v>
      </c>
      <c r="F28" s="3">
        <v>745</v>
      </c>
      <c r="G28" s="3">
        <v>7</v>
      </c>
      <c r="H28" s="4">
        <v>45968</v>
      </c>
      <c r="I28" t="s">
        <v>155</v>
      </c>
    </row>
    <row r="29" spans="1:9" x14ac:dyDescent="0.3">
      <c r="A29" s="2">
        <f t="shared" si="0"/>
        <v>26</v>
      </c>
      <c r="B29" t="s">
        <v>1165</v>
      </c>
      <c r="C29" t="s">
        <v>160</v>
      </c>
      <c r="D29" t="s">
        <v>39</v>
      </c>
      <c r="E29" s="11">
        <v>3543.17</v>
      </c>
      <c r="F29" s="3">
        <v>510</v>
      </c>
      <c r="G29" s="3">
        <v>6</v>
      </c>
      <c r="H29" s="4">
        <v>45968</v>
      </c>
      <c r="I29" t="s">
        <v>43</v>
      </c>
    </row>
    <row r="30" spans="1:9" x14ac:dyDescent="0.3">
      <c r="A30" s="2">
        <f t="shared" si="0"/>
        <v>27</v>
      </c>
      <c r="B30" t="s">
        <v>1187</v>
      </c>
      <c r="C30" t="s">
        <v>587</v>
      </c>
      <c r="D30" t="s">
        <v>148</v>
      </c>
      <c r="E30" s="11">
        <v>3350.9</v>
      </c>
      <c r="F30" s="3">
        <v>262</v>
      </c>
      <c r="G30" s="3">
        <v>2</v>
      </c>
      <c r="H30" s="4" t="s">
        <v>1084</v>
      </c>
      <c r="I30" t="s">
        <v>67</v>
      </c>
    </row>
    <row r="31" spans="1:9" x14ac:dyDescent="0.3">
      <c r="A31" s="2">
        <f t="shared" si="0"/>
        <v>28</v>
      </c>
      <c r="B31" t="s">
        <v>1174</v>
      </c>
      <c r="C31" t="s">
        <v>478</v>
      </c>
      <c r="D31" t="s">
        <v>211</v>
      </c>
      <c r="E31" s="11">
        <v>2915.31</v>
      </c>
      <c r="F31" s="3">
        <v>491</v>
      </c>
      <c r="G31" s="3">
        <v>16</v>
      </c>
      <c r="H31" s="4">
        <v>45989</v>
      </c>
      <c r="I31" t="s">
        <v>112</v>
      </c>
    </row>
    <row r="32" spans="1:9" x14ac:dyDescent="0.3">
      <c r="A32" s="2">
        <f t="shared" si="0"/>
        <v>29</v>
      </c>
      <c r="B32" t="s">
        <v>1188</v>
      </c>
      <c r="C32" t="s">
        <v>613</v>
      </c>
      <c r="D32" t="s">
        <v>617</v>
      </c>
      <c r="E32" s="11">
        <v>2606.35</v>
      </c>
      <c r="F32" s="3">
        <v>455</v>
      </c>
      <c r="G32" s="3">
        <v>3</v>
      </c>
      <c r="H32" s="4" t="s">
        <v>1084</v>
      </c>
      <c r="I32" t="s">
        <v>112</v>
      </c>
    </row>
    <row r="33" spans="1:9" x14ac:dyDescent="0.3">
      <c r="A33" s="2">
        <f t="shared" si="0"/>
        <v>30</v>
      </c>
      <c r="B33" t="s">
        <v>646</v>
      </c>
      <c r="C33" t="s">
        <v>646</v>
      </c>
      <c r="D33" t="s">
        <v>35</v>
      </c>
      <c r="E33" s="11">
        <v>2073.46</v>
      </c>
      <c r="F33" s="3">
        <v>348</v>
      </c>
      <c r="G33" s="3">
        <v>16</v>
      </c>
      <c r="H33" s="4">
        <v>46003</v>
      </c>
      <c r="I33" t="s">
        <v>36</v>
      </c>
    </row>
    <row r="34" spans="1:9" x14ac:dyDescent="0.3">
      <c r="A34" s="2">
        <f t="shared" si="0"/>
        <v>31</v>
      </c>
      <c r="B34" t="s">
        <v>1189</v>
      </c>
      <c r="C34" t="s">
        <v>668</v>
      </c>
      <c r="D34" t="s">
        <v>77</v>
      </c>
      <c r="E34" s="11">
        <v>1883</v>
      </c>
      <c r="F34" s="3">
        <v>326</v>
      </c>
      <c r="G34" s="3" t="s">
        <v>50</v>
      </c>
      <c r="H34" s="4">
        <v>46003</v>
      </c>
      <c r="I34" t="s">
        <v>292</v>
      </c>
    </row>
    <row r="35" spans="1:9" x14ac:dyDescent="0.3">
      <c r="A35" s="2">
        <f t="shared" si="0"/>
        <v>32</v>
      </c>
      <c r="B35" t="s">
        <v>1170</v>
      </c>
      <c r="C35" t="s">
        <v>296</v>
      </c>
      <c r="D35" t="s">
        <v>127</v>
      </c>
      <c r="E35" s="11">
        <v>1742.28</v>
      </c>
      <c r="F35" s="3">
        <v>348</v>
      </c>
      <c r="G35" s="3">
        <v>8</v>
      </c>
      <c r="H35" s="4">
        <v>45975</v>
      </c>
      <c r="I35" t="s">
        <v>36</v>
      </c>
    </row>
    <row r="36" spans="1:9" x14ac:dyDescent="0.3">
      <c r="A36" s="2">
        <f t="shared" ref="A36:A67" si="1">IF(B36&lt;&gt;"",ROW()-3,"")</f>
        <v>33</v>
      </c>
      <c r="B36" t="s">
        <v>561</v>
      </c>
      <c r="C36" t="s">
        <v>561</v>
      </c>
      <c r="D36" t="s">
        <v>35</v>
      </c>
      <c r="E36" s="11">
        <v>1695</v>
      </c>
      <c r="F36" s="3">
        <v>389</v>
      </c>
      <c r="G36" s="3">
        <v>3</v>
      </c>
      <c r="H36" s="4">
        <v>45989</v>
      </c>
      <c r="I36" t="s">
        <v>499</v>
      </c>
    </row>
    <row r="37" spans="1:9" x14ac:dyDescent="0.3">
      <c r="A37" s="2">
        <f t="shared" si="1"/>
        <v>34</v>
      </c>
      <c r="B37" t="s">
        <v>984</v>
      </c>
      <c r="C37" t="s">
        <v>73</v>
      </c>
      <c r="D37" t="s">
        <v>74</v>
      </c>
      <c r="E37" s="11">
        <v>1469.89</v>
      </c>
      <c r="F37" s="3">
        <v>273</v>
      </c>
      <c r="G37" s="3">
        <v>4</v>
      </c>
      <c r="H37" s="4">
        <v>45744</v>
      </c>
      <c r="I37" t="s">
        <v>67</v>
      </c>
    </row>
    <row r="38" spans="1:9" x14ac:dyDescent="0.3">
      <c r="A38" s="2">
        <f t="shared" si="1"/>
        <v>35</v>
      </c>
      <c r="B38" t="s">
        <v>1190</v>
      </c>
      <c r="C38" t="s">
        <v>701</v>
      </c>
      <c r="D38" t="s">
        <v>77</v>
      </c>
      <c r="E38" s="11">
        <v>2175</v>
      </c>
      <c r="F38" s="3">
        <v>462</v>
      </c>
      <c r="G38" s="3">
        <v>3</v>
      </c>
      <c r="H38" s="4">
        <v>45261</v>
      </c>
      <c r="I38" t="s">
        <v>447</v>
      </c>
    </row>
    <row r="39" spans="1:9" x14ac:dyDescent="0.3">
      <c r="A39" s="2">
        <f t="shared" si="1"/>
        <v>36</v>
      </c>
      <c r="B39" t="s">
        <v>1136</v>
      </c>
      <c r="C39" t="s">
        <v>173</v>
      </c>
      <c r="D39" t="s">
        <v>174</v>
      </c>
      <c r="E39" s="11">
        <v>1111</v>
      </c>
      <c r="F39" s="3">
        <v>271</v>
      </c>
      <c r="G39" s="3">
        <v>1</v>
      </c>
      <c r="H39" s="4">
        <v>45947</v>
      </c>
      <c r="I39" t="s">
        <v>36</v>
      </c>
    </row>
    <row r="40" spans="1:9" x14ac:dyDescent="0.3">
      <c r="A40" s="2">
        <f t="shared" si="1"/>
        <v>37</v>
      </c>
      <c r="B40" t="s">
        <v>437</v>
      </c>
      <c r="C40" t="s">
        <v>438</v>
      </c>
      <c r="D40" t="s">
        <v>77</v>
      </c>
      <c r="E40" s="11">
        <v>1021.5</v>
      </c>
      <c r="F40" s="3">
        <v>230</v>
      </c>
      <c r="G40" s="3">
        <v>1</v>
      </c>
      <c r="H40" s="4">
        <v>45592</v>
      </c>
      <c r="I40" t="s">
        <v>439</v>
      </c>
    </row>
    <row r="41" spans="1:9" x14ac:dyDescent="0.3">
      <c r="A41" s="2">
        <f t="shared" si="1"/>
        <v>38</v>
      </c>
      <c r="B41" t="s">
        <v>1098</v>
      </c>
      <c r="C41" t="s">
        <v>83</v>
      </c>
      <c r="D41" t="s">
        <v>39</v>
      </c>
      <c r="E41" s="11">
        <v>981.85</v>
      </c>
      <c r="F41" s="3">
        <v>139</v>
      </c>
      <c r="G41" s="3">
        <v>2</v>
      </c>
      <c r="H41" s="4">
        <v>45891</v>
      </c>
      <c r="I41" t="s">
        <v>71</v>
      </c>
    </row>
    <row r="42" spans="1:9" x14ac:dyDescent="0.3">
      <c r="A42" s="2">
        <f t="shared" si="1"/>
        <v>39</v>
      </c>
      <c r="B42" t="s">
        <v>1146</v>
      </c>
      <c r="C42" t="s">
        <v>430</v>
      </c>
      <c r="D42" t="s">
        <v>431</v>
      </c>
      <c r="E42" s="11">
        <v>979</v>
      </c>
      <c r="F42" s="3">
        <v>177</v>
      </c>
      <c r="G42" s="3">
        <v>3</v>
      </c>
      <c r="H42" s="4">
        <v>45954</v>
      </c>
      <c r="I42" t="s">
        <v>149</v>
      </c>
    </row>
    <row r="43" spans="1:9" x14ac:dyDescent="0.3">
      <c r="A43" s="2">
        <f t="shared" si="1"/>
        <v>40</v>
      </c>
      <c r="B43" t="s">
        <v>1191</v>
      </c>
      <c r="C43" t="s">
        <v>719</v>
      </c>
      <c r="D43" t="s">
        <v>169</v>
      </c>
      <c r="E43" s="11">
        <v>949</v>
      </c>
      <c r="F43" s="3">
        <v>302</v>
      </c>
      <c r="G43" s="3" t="s">
        <v>50</v>
      </c>
      <c r="H43" s="4">
        <v>45625</v>
      </c>
      <c r="I43" t="s">
        <v>292</v>
      </c>
    </row>
    <row r="44" spans="1:9" x14ac:dyDescent="0.3">
      <c r="A44" s="2">
        <f t="shared" si="1"/>
        <v>41</v>
      </c>
      <c r="B44" t="s">
        <v>1152</v>
      </c>
      <c r="C44" t="s">
        <v>505</v>
      </c>
      <c r="D44" t="s">
        <v>148</v>
      </c>
      <c r="E44" s="11">
        <v>915.2</v>
      </c>
      <c r="F44" s="3">
        <v>128</v>
      </c>
      <c r="G44" s="3">
        <v>2</v>
      </c>
      <c r="H44" s="4">
        <v>45940</v>
      </c>
      <c r="I44" t="s">
        <v>317</v>
      </c>
    </row>
    <row r="45" spans="1:9" x14ac:dyDescent="0.3">
      <c r="A45" s="2">
        <f t="shared" si="1"/>
        <v>42</v>
      </c>
      <c r="B45" t="s">
        <v>34</v>
      </c>
      <c r="C45" t="s">
        <v>34</v>
      </c>
      <c r="D45" t="s">
        <v>35</v>
      </c>
      <c r="E45" s="11">
        <v>906.07</v>
      </c>
      <c r="F45" s="3">
        <v>223</v>
      </c>
      <c r="G45" s="3">
        <v>5</v>
      </c>
      <c r="H45" s="4">
        <v>45681</v>
      </c>
      <c r="I45" t="s">
        <v>36</v>
      </c>
    </row>
    <row r="46" spans="1:9" x14ac:dyDescent="0.3">
      <c r="A46" s="2">
        <f t="shared" si="1"/>
        <v>43</v>
      </c>
      <c r="B46" t="s">
        <v>761</v>
      </c>
      <c r="C46" t="s">
        <v>762</v>
      </c>
      <c r="D46" t="s">
        <v>39</v>
      </c>
      <c r="E46" s="11">
        <v>688.4</v>
      </c>
      <c r="F46" s="3">
        <v>70</v>
      </c>
      <c r="G46" s="3">
        <v>1</v>
      </c>
      <c r="H46" s="4">
        <v>43854</v>
      </c>
      <c r="I46" t="s">
        <v>71</v>
      </c>
    </row>
    <row r="47" spans="1:9" x14ac:dyDescent="0.3">
      <c r="A47" s="2">
        <f t="shared" si="1"/>
        <v>44</v>
      </c>
      <c r="B47" t="s">
        <v>1035</v>
      </c>
      <c r="C47" t="s">
        <v>316</v>
      </c>
      <c r="D47" t="s">
        <v>169</v>
      </c>
      <c r="E47" s="11">
        <v>666.20999999999776</v>
      </c>
      <c r="F47" s="3">
        <v>259</v>
      </c>
      <c r="G47" s="3">
        <v>2</v>
      </c>
      <c r="H47" s="4">
        <v>45786</v>
      </c>
      <c r="I47" t="s">
        <v>317</v>
      </c>
    </row>
    <row r="48" spans="1:9" x14ac:dyDescent="0.3">
      <c r="A48" s="2">
        <f t="shared" si="1"/>
        <v>45</v>
      </c>
      <c r="B48" t="s">
        <v>1173</v>
      </c>
      <c r="C48" t="s">
        <v>463</v>
      </c>
      <c r="D48" t="s">
        <v>39</v>
      </c>
      <c r="E48" s="11">
        <v>581.6</v>
      </c>
      <c r="F48" s="3">
        <v>124</v>
      </c>
      <c r="G48" s="3">
        <v>3</v>
      </c>
      <c r="H48" s="4">
        <v>45968</v>
      </c>
      <c r="I48" t="s">
        <v>112</v>
      </c>
    </row>
    <row r="49" spans="1:9" x14ac:dyDescent="0.3">
      <c r="A49" s="2">
        <f t="shared" si="1"/>
        <v>46</v>
      </c>
      <c r="B49" t="s">
        <v>1138</v>
      </c>
      <c r="C49" t="s">
        <v>153</v>
      </c>
      <c r="D49" t="s">
        <v>154</v>
      </c>
      <c r="E49" s="11">
        <v>580</v>
      </c>
      <c r="F49" s="3">
        <v>124</v>
      </c>
      <c r="G49" s="3">
        <v>7</v>
      </c>
      <c r="H49" s="4">
        <v>45954</v>
      </c>
      <c r="I49" t="s">
        <v>155</v>
      </c>
    </row>
    <row r="50" spans="1:9" x14ac:dyDescent="0.3">
      <c r="A50" s="2">
        <f t="shared" si="1"/>
        <v>47</v>
      </c>
      <c r="B50" t="s">
        <v>654</v>
      </c>
      <c r="C50" t="s">
        <v>655</v>
      </c>
      <c r="D50" t="s">
        <v>658</v>
      </c>
      <c r="E50" s="11">
        <v>530.5</v>
      </c>
      <c r="F50" s="3">
        <v>146</v>
      </c>
      <c r="G50" s="3">
        <v>1</v>
      </c>
      <c r="H50" s="4">
        <v>45931</v>
      </c>
      <c r="I50" t="s">
        <v>439</v>
      </c>
    </row>
    <row r="51" spans="1:9" x14ac:dyDescent="0.3">
      <c r="A51" s="2">
        <f t="shared" si="1"/>
        <v>48</v>
      </c>
      <c r="B51" t="s">
        <v>1192</v>
      </c>
      <c r="C51" t="s">
        <v>780</v>
      </c>
      <c r="D51" t="s">
        <v>39</v>
      </c>
      <c r="E51" s="11">
        <v>523.04999999999995</v>
      </c>
      <c r="F51" s="3">
        <v>76</v>
      </c>
      <c r="G51" s="3">
        <v>3</v>
      </c>
      <c r="H51" s="4" t="s">
        <v>1084</v>
      </c>
      <c r="I51" t="s">
        <v>112</v>
      </c>
    </row>
    <row r="52" spans="1:9" x14ac:dyDescent="0.3">
      <c r="A52" s="2">
        <f t="shared" si="1"/>
        <v>49</v>
      </c>
      <c r="B52" t="s">
        <v>1090</v>
      </c>
      <c r="C52" t="s">
        <v>539</v>
      </c>
      <c r="D52" t="s">
        <v>169</v>
      </c>
      <c r="E52" s="11">
        <v>484</v>
      </c>
      <c r="F52" s="3">
        <v>75</v>
      </c>
      <c r="G52" s="3">
        <v>1</v>
      </c>
      <c r="H52" s="4">
        <v>45863</v>
      </c>
      <c r="I52" t="s">
        <v>112</v>
      </c>
    </row>
    <row r="53" spans="1:9" x14ac:dyDescent="0.3">
      <c r="A53" s="2">
        <f t="shared" si="1"/>
        <v>50</v>
      </c>
      <c r="B53" t="s">
        <v>793</v>
      </c>
      <c r="C53" t="s">
        <v>793</v>
      </c>
      <c r="D53" t="s">
        <v>127</v>
      </c>
      <c r="E53" s="11">
        <v>480</v>
      </c>
      <c r="F53" s="3">
        <v>101</v>
      </c>
      <c r="G53" s="3">
        <v>1</v>
      </c>
      <c r="H53" s="4">
        <v>45422</v>
      </c>
      <c r="I53" t="s">
        <v>447</v>
      </c>
    </row>
    <row r="54" spans="1:9" x14ac:dyDescent="0.3">
      <c r="A54" s="2">
        <f t="shared" si="1"/>
        <v>51</v>
      </c>
      <c r="B54" t="s">
        <v>1176</v>
      </c>
      <c r="C54" t="s">
        <v>657</v>
      </c>
      <c r="D54" t="s">
        <v>661</v>
      </c>
      <c r="E54" s="11">
        <v>405.7</v>
      </c>
      <c r="F54" s="3">
        <v>74</v>
      </c>
      <c r="G54" s="3" t="s">
        <v>50</v>
      </c>
      <c r="H54" s="4">
        <v>45989</v>
      </c>
      <c r="I54" t="s">
        <v>292</v>
      </c>
    </row>
    <row r="55" spans="1:9" x14ac:dyDescent="0.3">
      <c r="A55" s="2">
        <f t="shared" si="1"/>
        <v>52</v>
      </c>
      <c r="B55" t="s">
        <v>1156</v>
      </c>
      <c r="C55" t="s">
        <v>589</v>
      </c>
      <c r="D55" t="s">
        <v>148</v>
      </c>
      <c r="E55" s="11">
        <v>395</v>
      </c>
      <c r="F55" s="3">
        <v>68</v>
      </c>
      <c r="G55" s="3">
        <v>1</v>
      </c>
      <c r="H55" s="4">
        <v>45954</v>
      </c>
      <c r="I55" t="s">
        <v>317</v>
      </c>
    </row>
    <row r="56" spans="1:9" x14ac:dyDescent="0.3">
      <c r="A56" s="2">
        <f t="shared" si="1"/>
        <v>53</v>
      </c>
      <c r="B56" t="s">
        <v>707</v>
      </c>
      <c r="C56" t="s">
        <v>708</v>
      </c>
      <c r="D56" t="s">
        <v>205</v>
      </c>
      <c r="E56" s="11">
        <v>384</v>
      </c>
      <c r="F56" s="3">
        <v>96</v>
      </c>
      <c r="G56" s="3" t="s">
        <v>50</v>
      </c>
      <c r="H56" s="4">
        <v>44883</v>
      </c>
      <c r="I56" t="s">
        <v>292</v>
      </c>
    </row>
    <row r="57" spans="1:9" x14ac:dyDescent="0.3">
      <c r="A57" s="2">
        <f t="shared" si="1"/>
        <v>54</v>
      </c>
      <c r="B57" t="s">
        <v>1137</v>
      </c>
      <c r="C57" t="s">
        <v>221</v>
      </c>
      <c r="D57" t="s">
        <v>39</v>
      </c>
      <c r="E57" s="11">
        <v>372.35</v>
      </c>
      <c r="F57" s="3">
        <v>57</v>
      </c>
      <c r="G57" s="3">
        <v>2</v>
      </c>
      <c r="H57" s="4">
        <v>45954</v>
      </c>
      <c r="I57" t="s">
        <v>953</v>
      </c>
    </row>
    <row r="58" spans="1:9" x14ac:dyDescent="0.3">
      <c r="A58" s="2">
        <f t="shared" si="1"/>
        <v>55</v>
      </c>
      <c r="B58" t="s">
        <v>1009</v>
      </c>
      <c r="C58" t="s">
        <v>565</v>
      </c>
      <c r="D58" t="s">
        <v>39</v>
      </c>
      <c r="E58" s="11">
        <v>368.99</v>
      </c>
      <c r="F58" s="3">
        <v>73</v>
      </c>
      <c r="G58" s="3">
        <v>2</v>
      </c>
      <c r="H58" s="4">
        <v>45359</v>
      </c>
      <c r="I58" t="s">
        <v>953</v>
      </c>
    </row>
    <row r="59" spans="1:9" x14ac:dyDescent="0.3">
      <c r="A59" s="2">
        <f t="shared" si="1"/>
        <v>56</v>
      </c>
      <c r="B59" t="s">
        <v>735</v>
      </c>
      <c r="C59" t="s">
        <v>736</v>
      </c>
      <c r="D59" t="s">
        <v>169</v>
      </c>
      <c r="E59" s="11">
        <v>348</v>
      </c>
      <c r="F59" s="3">
        <v>87</v>
      </c>
      <c r="G59" s="3">
        <v>1</v>
      </c>
      <c r="H59" s="4">
        <v>45371</v>
      </c>
      <c r="I59" t="s">
        <v>439</v>
      </c>
    </row>
    <row r="60" spans="1:9" x14ac:dyDescent="0.3">
      <c r="A60" s="2">
        <f t="shared" si="1"/>
        <v>57</v>
      </c>
      <c r="B60" t="s">
        <v>812</v>
      </c>
      <c r="C60" t="s">
        <v>813</v>
      </c>
      <c r="D60" t="s">
        <v>814</v>
      </c>
      <c r="E60" s="11">
        <v>344.7</v>
      </c>
      <c r="F60" s="3">
        <v>39</v>
      </c>
      <c r="G60" s="3" t="s">
        <v>50</v>
      </c>
      <c r="H60" s="4">
        <v>43469</v>
      </c>
      <c r="I60" t="s">
        <v>149</v>
      </c>
    </row>
    <row r="61" spans="1:9" x14ac:dyDescent="0.3">
      <c r="A61" s="2">
        <f t="shared" si="1"/>
        <v>58</v>
      </c>
      <c r="B61" t="s">
        <v>1135</v>
      </c>
      <c r="C61" t="s">
        <v>225</v>
      </c>
      <c r="D61" t="s">
        <v>39</v>
      </c>
      <c r="E61" s="11">
        <v>342</v>
      </c>
      <c r="F61" s="3">
        <v>114</v>
      </c>
      <c r="G61" s="3">
        <v>1</v>
      </c>
      <c r="H61" s="4">
        <v>45940</v>
      </c>
      <c r="I61" t="s">
        <v>36</v>
      </c>
    </row>
    <row r="62" spans="1:9" x14ac:dyDescent="0.3">
      <c r="A62" s="2">
        <f t="shared" si="1"/>
        <v>59</v>
      </c>
      <c r="B62" t="s">
        <v>1021</v>
      </c>
      <c r="C62" t="s">
        <v>301</v>
      </c>
      <c r="D62" t="s">
        <v>302</v>
      </c>
      <c r="E62" s="11">
        <v>341.78</v>
      </c>
      <c r="F62" s="3">
        <v>113</v>
      </c>
      <c r="G62" s="3">
        <v>2</v>
      </c>
      <c r="H62" s="4">
        <v>45765</v>
      </c>
      <c r="I62" t="s">
        <v>143</v>
      </c>
    </row>
    <row r="63" spans="1:9" x14ac:dyDescent="0.3">
      <c r="A63" s="2">
        <f t="shared" si="1"/>
        <v>60</v>
      </c>
      <c r="B63" t="s">
        <v>1121</v>
      </c>
      <c r="C63" t="s">
        <v>81</v>
      </c>
      <c r="D63" t="s">
        <v>39</v>
      </c>
      <c r="E63" s="11">
        <v>340.77</v>
      </c>
      <c r="F63" s="3">
        <v>58</v>
      </c>
      <c r="G63" s="3">
        <v>2</v>
      </c>
      <c r="H63" s="4">
        <v>45926</v>
      </c>
      <c r="I63" t="s">
        <v>40</v>
      </c>
    </row>
    <row r="64" spans="1:9" x14ac:dyDescent="0.3">
      <c r="A64" s="2">
        <f t="shared" si="1"/>
        <v>61</v>
      </c>
      <c r="B64" t="s">
        <v>1168</v>
      </c>
      <c r="C64" t="s">
        <v>268</v>
      </c>
      <c r="D64" t="s">
        <v>193</v>
      </c>
      <c r="E64" s="11">
        <v>335.88</v>
      </c>
      <c r="F64" s="3">
        <v>77</v>
      </c>
      <c r="G64" s="3">
        <v>3</v>
      </c>
      <c r="H64" s="4">
        <v>45975</v>
      </c>
      <c r="I64" t="s">
        <v>55</v>
      </c>
    </row>
    <row r="65" spans="1:9" x14ac:dyDescent="0.3">
      <c r="A65" s="2">
        <f t="shared" si="1"/>
        <v>62</v>
      </c>
      <c r="B65" t="s">
        <v>689</v>
      </c>
      <c r="C65" t="s">
        <v>690</v>
      </c>
      <c r="D65" t="s">
        <v>694</v>
      </c>
      <c r="E65" s="11">
        <v>324</v>
      </c>
      <c r="F65" s="3">
        <v>81</v>
      </c>
      <c r="G65" s="3">
        <v>1</v>
      </c>
      <c r="H65" s="4">
        <v>45955</v>
      </c>
      <c r="I65" t="s">
        <v>439</v>
      </c>
    </row>
    <row r="66" spans="1:9" x14ac:dyDescent="0.3">
      <c r="A66" s="2">
        <f t="shared" si="1"/>
        <v>63</v>
      </c>
      <c r="B66" t="s">
        <v>1193</v>
      </c>
      <c r="C66" t="s">
        <v>830</v>
      </c>
      <c r="D66" t="s">
        <v>39</v>
      </c>
      <c r="E66" s="11">
        <v>302.5</v>
      </c>
      <c r="F66" s="3">
        <v>51</v>
      </c>
      <c r="G66" s="3">
        <v>1</v>
      </c>
      <c r="H66" s="4">
        <v>45555</v>
      </c>
      <c r="I66" t="s">
        <v>55</v>
      </c>
    </row>
    <row r="67" spans="1:9" x14ac:dyDescent="0.3">
      <c r="A67" s="2">
        <f t="shared" si="1"/>
        <v>64</v>
      </c>
      <c r="B67" t="s">
        <v>738</v>
      </c>
      <c r="C67" t="s">
        <v>738</v>
      </c>
      <c r="D67" t="s">
        <v>35</v>
      </c>
      <c r="E67" s="11">
        <v>300</v>
      </c>
      <c r="F67" s="3">
        <v>75</v>
      </c>
      <c r="G67" s="3">
        <v>1</v>
      </c>
      <c r="H67" s="4">
        <v>44974</v>
      </c>
      <c r="I67" t="s">
        <v>36</v>
      </c>
    </row>
    <row r="68" spans="1:9" x14ac:dyDescent="0.3">
      <c r="A68" s="2">
        <f t="shared" ref="A68:A99" si="2">IF(B68&lt;&gt;"",ROW()-3,"")</f>
        <v>65</v>
      </c>
      <c r="B68" t="s">
        <v>1194</v>
      </c>
      <c r="C68" t="s">
        <v>1195</v>
      </c>
      <c r="D68" t="s">
        <v>835</v>
      </c>
      <c r="E68" s="11">
        <v>300</v>
      </c>
      <c r="F68" s="3">
        <v>60</v>
      </c>
      <c r="G68" s="3">
        <v>1</v>
      </c>
      <c r="H68" s="4">
        <v>44512</v>
      </c>
      <c r="I68" t="s">
        <v>1082</v>
      </c>
    </row>
    <row r="69" spans="1:9" x14ac:dyDescent="0.3">
      <c r="A69" s="2">
        <f t="shared" si="2"/>
        <v>66</v>
      </c>
      <c r="B69" t="s">
        <v>1129</v>
      </c>
      <c r="C69" t="s">
        <v>291</v>
      </c>
      <c r="D69" t="s">
        <v>148</v>
      </c>
      <c r="E69" s="11">
        <v>299</v>
      </c>
      <c r="F69" s="3">
        <v>37</v>
      </c>
      <c r="G69" s="3" t="s">
        <v>50</v>
      </c>
      <c r="H69" s="4">
        <v>45919</v>
      </c>
      <c r="I69" t="s">
        <v>292</v>
      </c>
    </row>
    <row r="70" spans="1:9" x14ac:dyDescent="0.3">
      <c r="A70" s="2">
        <f t="shared" si="2"/>
        <v>67</v>
      </c>
      <c r="B70" t="s">
        <v>919</v>
      </c>
      <c r="C70" t="s">
        <v>147</v>
      </c>
      <c r="D70" t="s">
        <v>148</v>
      </c>
      <c r="E70" s="11">
        <v>278</v>
      </c>
      <c r="F70" s="3">
        <v>29</v>
      </c>
      <c r="G70" s="3" t="s">
        <v>50</v>
      </c>
      <c r="H70" s="4">
        <v>45653</v>
      </c>
      <c r="I70" t="s">
        <v>149</v>
      </c>
    </row>
    <row r="71" spans="1:9" x14ac:dyDescent="0.3">
      <c r="A71" s="2">
        <f t="shared" si="2"/>
        <v>68</v>
      </c>
      <c r="B71" t="s">
        <v>838</v>
      </c>
      <c r="C71" t="s">
        <v>838</v>
      </c>
      <c r="D71" t="s">
        <v>39</v>
      </c>
      <c r="E71" s="11">
        <v>270</v>
      </c>
      <c r="F71" s="3">
        <v>45</v>
      </c>
      <c r="G71" s="3">
        <v>1</v>
      </c>
      <c r="H71" s="4">
        <v>44736</v>
      </c>
      <c r="I71" t="s">
        <v>40</v>
      </c>
    </row>
    <row r="72" spans="1:9" x14ac:dyDescent="0.3">
      <c r="A72" s="2">
        <f t="shared" si="2"/>
        <v>69</v>
      </c>
      <c r="B72" t="s">
        <v>527</v>
      </c>
      <c r="C72" t="s">
        <v>528</v>
      </c>
      <c r="D72" t="s">
        <v>531</v>
      </c>
      <c r="E72" s="11">
        <v>260.5</v>
      </c>
      <c r="F72" s="3">
        <v>72</v>
      </c>
      <c r="G72" s="3">
        <v>1</v>
      </c>
      <c r="H72" s="4">
        <v>44807</v>
      </c>
      <c r="I72" t="s">
        <v>439</v>
      </c>
    </row>
    <row r="73" spans="1:9" x14ac:dyDescent="0.3">
      <c r="A73" s="2">
        <f t="shared" si="2"/>
        <v>70</v>
      </c>
      <c r="B73" t="s">
        <v>956</v>
      </c>
      <c r="C73" t="s">
        <v>956</v>
      </c>
      <c r="D73" t="s">
        <v>35</v>
      </c>
      <c r="E73" s="11">
        <v>253.76</v>
      </c>
      <c r="F73" s="3">
        <v>51</v>
      </c>
      <c r="G73" s="3">
        <v>2</v>
      </c>
      <c r="H73" s="4">
        <v>44834</v>
      </c>
      <c r="I73" t="s">
        <v>67</v>
      </c>
    </row>
    <row r="74" spans="1:9" x14ac:dyDescent="0.3">
      <c r="A74" s="2">
        <f t="shared" si="2"/>
        <v>71</v>
      </c>
      <c r="B74" t="s">
        <v>1003</v>
      </c>
      <c r="C74" t="s">
        <v>597</v>
      </c>
      <c r="D74" t="s">
        <v>600</v>
      </c>
      <c r="E74" s="11">
        <v>244.8</v>
      </c>
      <c r="F74" s="3">
        <v>40</v>
      </c>
      <c r="G74" s="3">
        <v>1</v>
      </c>
      <c r="H74" s="4">
        <v>45740</v>
      </c>
      <c r="I74" t="s">
        <v>67</v>
      </c>
    </row>
    <row r="75" spans="1:9" x14ac:dyDescent="0.3">
      <c r="A75" s="2">
        <f t="shared" si="2"/>
        <v>72</v>
      </c>
      <c r="B75" t="s">
        <v>959</v>
      </c>
      <c r="C75" t="s">
        <v>749</v>
      </c>
      <c r="D75" t="s">
        <v>39</v>
      </c>
      <c r="E75" s="11">
        <v>242</v>
      </c>
      <c r="F75" s="3">
        <v>49</v>
      </c>
      <c r="G75" s="3">
        <v>1</v>
      </c>
      <c r="H75" s="4">
        <v>45401</v>
      </c>
      <c r="I75" t="s">
        <v>60</v>
      </c>
    </row>
    <row r="76" spans="1:9" x14ac:dyDescent="0.3">
      <c r="A76" s="2">
        <f t="shared" si="2"/>
        <v>73</v>
      </c>
      <c r="B76" t="s">
        <v>1107</v>
      </c>
      <c r="C76" t="s">
        <v>323</v>
      </c>
      <c r="D76" t="s">
        <v>39</v>
      </c>
      <c r="E76" s="11">
        <v>223.2</v>
      </c>
      <c r="F76" s="3">
        <v>45</v>
      </c>
      <c r="G76" s="3">
        <v>1</v>
      </c>
      <c r="H76" s="4">
        <v>45898</v>
      </c>
      <c r="I76" t="s">
        <v>43</v>
      </c>
    </row>
    <row r="77" spans="1:9" x14ac:dyDescent="0.3">
      <c r="A77" s="2">
        <f t="shared" si="2"/>
        <v>74</v>
      </c>
      <c r="B77" t="s">
        <v>1091</v>
      </c>
      <c r="C77" t="s">
        <v>133</v>
      </c>
      <c r="D77" t="s">
        <v>39</v>
      </c>
      <c r="E77" s="11">
        <v>223.2</v>
      </c>
      <c r="F77" s="3">
        <v>45</v>
      </c>
      <c r="G77" s="3">
        <v>1</v>
      </c>
      <c r="H77" s="4">
        <v>45870</v>
      </c>
      <c r="I77" t="s">
        <v>55</v>
      </c>
    </row>
    <row r="78" spans="1:9" x14ac:dyDescent="0.3">
      <c r="A78" s="2">
        <f t="shared" si="2"/>
        <v>75</v>
      </c>
      <c r="B78" t="s">
        <v>1157</v>
      </c>
      <c r="C78" t="s">
        <v>754</v>
      </c>
      <c r="D78" t="s">
        <v>77</v>
      </c>
      <c r="E78" s="11">
        <v>214</v>
      </c>
      <c r="F78" s="3">
        <v>51</v>
      </c>
      <c r="G78" s="3">
        <v>2</v>
      </c>
      <c r="H78" s="4">
        <v>45282</v>
      </c>
      <c r="I78" t="s">
        <v>67</v>
      </c>
    </row>
    <row r="79" spans="1:9" x14ac:dyDescent="0.3">
      <c r="A79" s="2">
        <f t="shared" si="2"/>
        <v>76</v>
      </c>
      <c r="B79" t="s">
        <v>815</v>
      </c>
      <c r="C79" t="s">
        <v>816</v>
      </c>
      <c r="D79" t="s">
        <v>169</v>
      </c>
      <c r="E79" s="11">
        <v>205.1</v>
      </c>
      <c r="F79" s="3">
        <v>27</v>
      </c>
      <c r="G79" s="3">
        <v>1</v>
      </c>
      <c r="H79" s="4">
        <v>43987</v>
      </c>
      <c r="I79" t="s">
        <v>67</v>
      </c>
    </row>
    <row r="80" spans="1:9" x14ac:dyDescent="0.3">
      <c r="A80" s="2">
        <f t="shared" si="2"/>
        <v>77</v>
      </c>
      <c r="B80" t="s">
        <v>949</v>
      </c>
      <c r="C80" t="s">
        <v>752</v>
      </c>
      <c r="D80" t="s">
        <v>127</v>
      </c>
      <c r="E80" s="11">
        <v>195</v>
      </c>
      <c r="F80" s="3">
        <v>54</v>
      </c>
      <c r="G80" s="3">
        <v>1</v>
      </c>
      <c r="H80" s="4">
        <v>45394</v>
      </c>
      <c r="I80" t="s">
        <v>155</v>
      </c>
    </row>
    <row r="81" spans="1:9" x14ac:dyDescent="0.3">
      <c r="A81" s="2">
        <f t="shared" si="2"/>
        <v>78</v>
      </c>
      <c r="B81" t="s">
        <v>1134</v>
      </c>
      <c r="C81" t="s">
        <v>141</v>
      </c>
      <c r="D81" t="s">
        <v>142</v>
      </c>
      <c r="E81" s="11">
        <v>194.5</v>
      </c>
      <c r="F81" s="3">
        <v>33</v>
      </c>
      <c r="G81" s="3">
        <v>1</v>
      </c>
      <c r="H81" s="4">
        <v>45954</v>
      </c>
      <c r="I81" t="s">
        <v>143</v>
      </c>
    </row>
    <row r="82" spans="1:9" x14ac:dyDescent="0.3">
      <c r="A82" s="2">
        <f t="shared" si="2"/>
        <v>79</v>
      </c>
      <c r="B82" t="s">
        <v>781</v>
      </c>
      <c r="C82" t="s">
        <v>782</v>
      </c>
      <c r="D82" t="s">
        <v>148</v>
      </c>
      <c r="E82" s="11">
        <v>189.96</v>
      </c>
      <c r="F82" s="3">
        <v>48</v>
      </c>
      <c r="G82" s="3">
        <v>1</v>
      </c>
      <c r="H82" s="4">
        <v>44855</v>
      </c>
      <c r="I82" t="s">
        <v>36</v>
      </c>
    </row>
    <row r="83" spans="1:9" x14ac:dyDescent="0.3">
      <c r="A83" s="2">
        <f t="shared" si="2"/>
        <v>80</v>
      </c>
      <c r="B83" t="s">
        <v>724</v>
      </c>
      <c r="C83" t="s">
        <v>725</v>
      </c>
      <c r="D83" t="s">
        <v>211</v>
      </c>
      <c r="E83" s="11">
        <v>150</v>
      </c>
      <c r="F83" s="3">
        <v>25</v>
      </c>
      <c r="G83" s="3">
        <v>1</v>
      </c>
      <c r="H83" s="4">
        <v>44655</v>
      </c>
      <c r="I83" t="s">
        <v>67</v>
      </c>
    </row>
    <row r="84" spans="1:9" x14ac:dyDescent="0.3">
      <c r="A84" s="2">
        <f t="shared" si="2"/>
        <v>81</v>
      </c>
      <c r="B84" t="s">
        <v>1150</v>
      </c>
      <c r="C84" t="s">
        <v>526</v>
      </c>
      <c r="D84" t="s">
        <v>39</v>
      </c>
      <c r="E84" s="11">
        <v>138.19999999999999</v>
      </c>
      <c r="F84" s="3">
        <v>20</v>
      </c>
      <c r="G84" s="3">
        <v>2</v>
      </c>
      <c r="H84" s="4">
        <v>45940</v>
      </c>
      <c r="I84" t="s">
        <v>112</v>
      </c>
    </row>
    <row r="85" spans="1:9" x14ac:dyDescent="0.3">
      <c r="A85" s="2">
        <f t="shared" si="2"/>
        <v>82</v>
      </c>
      <c r="B85" t="s">
        <v>1144</v>
      </c>
      <c r="C85" t="s">
        <v>204</v>
      </c>
      <c r="D85" t="s">
        <v>205</v>
      </c>
      <c r="E85" s="11">
        <v>125.5</v>
      </c>
      <c r="F85" s="3">
        <v>23</v>
      </c>
      <c r="G85" s="3">
        <v>4</v>
      </c>
      <c r="H85" s="4">
        <v>45961</v>
      </c>
      <c r="I85" t="s">
        <v>953</v>
      </c>
    </row>
    <row r="86" spans="1:9" x14ac:dyDescent="0.3">
      <c r="A86" s="2">
        <f t="shared" si="2"/>
        <v>83</v>
      </c>
      <c r="B86" t="s">
        <v>980</v>
      </c>
      <c r="C86" t="s">
        <v>712</v>
      </c>
      <c r="D86" t="s">
        <v>107</v>
      </c>
      <c r="E86" s="11">
        <v>109.23</v>
      </c>
      <c r="F86" s="3">
        <v>29</v>
      </c>
      <c r="G86" s="3">
        <v>1</v>
      </c>
      <c r="H86" s="4">
        <v>45303</v>
      </c>
      <c r="I86" t="s">
        <v>953</v>
      </c>
    </row>
    <row r="87" spans="1:9" x14ac:dyDescent="0.3">
      <c r="A87" s="2">
        <f t="shared" si="2"/>
        <v>84</v>
      </c>
      <c r="B87" t="s">
        <v>638</v>
      </c>
      <c r="C87" t="s">
        <v>639</v>
      </c>
      <c r="D87" t="s">
        <v>642</v>
      </c>
      <c r="E87" s="11">
        <v>108</v>
      </c>
      <c r="F87" s="3">
        <v>27</v>
      </c>
      <c r="G87" s="3">
        <v>1</v>
      </c>
      <c r="H87" s="4">
        <v>44302</v>
      </c>
      <c r="I87" t="s">
        <v>439</v>
      </c>
    </row>
    <row r="88" spans="1:9" x14ac:dyDescent="0.3">
      <c r="A88" s="2">
        <f t="shared" si="2"/>
        <v>85</v>
      </c>
      <c r="B88" t="s">
        <v>381</v>
      </c>
      <c r="C88" t="s">
        <v>382</v>
      </c>
      <c r="D88" t="s">
        <v>193</v>
      </c>
      <c r="E88" s="11">
        <v>107.75</v>
      </c>
      <c r="F88" s="3">
        <v>13</v>
      </c>
      <c r="G88" s="3">
        <v>1</v>
      </c>
      <c r="H88" s="4">
        <v>45912</v>
      </c>
      <c r="I88" t="s">
        <v>60</v>
      </c>
    </row>
    <row r="89" spans="1:9" x14ac:dyDescent="0.3">
      <c r="A89" s="2">
        <f t="shared" si="2"/>
        <v>86</v>
      </c>
      <c r="B89" t="s">
        <v>1132</v>
      </c>
      <c r="C89" t="s">
        <v>126</v>
      </c>
      <c r="D89" t="s">
        <v>127</v>
      </c>
      <c r="E89" s="11">
        <v>102</v>
      </c>
      <c r="F89" s="3">
        <v>17</v>
      </c>
      <c r="G89" s="3">
        <v>1</v>
      </c>
      <c r="H89" s="4">
        <v>45940</v>
      </c>
      <c r="I89" t="s">
        <v>36</v>
      </c>
    </row>
    <row r="90" spans="1:9" x14ac:dyDescent="0.3">
      <c r="A90" s="2">
        <f t="shared" si="2"/>
        <v>87</v>
      </c>
      <c r="B90" t="s">
        <v>1120</v>
      </c>
      <c r="C90" t="s">
        <v>110</v>
      </c>
      <c r="D90" t="s">
        <v>111</v>
      </c>
      <c r="E90" s="11">
        <v>102</v>
      </c>
      <c r="F90" s="3">
        <v>20</v>
      </c>
      <c r="G90" s="3">
        <v>2</v>
      </c>
      <c r="H90" s="4">
        <v>45905</v>
      </c>
      <c r="I90" t="s">
        <v>112</v>
      </c>
    </row>
    <row r="91" spans="1:9" x14ac:dyDescent="0.3">
      <c r="A91">
        <f t="shared" si="2"/>
        <v>88</v>
      </c>
      <c r="B91" t="s">
        <v>878</v>
      </c>
      <c r="C91" t="s">
        <v>879</v>
      </c>
      <c r="D91" t="s">
        <v>393</v>
      </c>
      <c r="E91" s="9">
        <v>92.65</v>
      </c>
      <c r="F91">
        <v>17</v>
      </c>
      <c r="G91">
        <v>1</v>
      </c>
      <c r="H91" s="8">
        <v>44547</v>
      </c>
      <c r="I91" t="s">
        <v>36</v>
      </c>
    </row>
    <row r="92" spans="1:9" x14ac:dyDescent="0.3">
      <c r="A92">
        <f t="shared" si="2"/>
        <v>89</v>
      </c>
      <c r="B92" t="s">
        <v>963</v>
      </c>
      <c r="C92" t="s">
        <v>168</v>
      </c>
      <c r="D92" t="s">
        <v>169</v>
      </c>
      <c r="E92" s="9">
        <v>82.5</v>
      </c>
      <c r="F92">
        <v>34</v>
      </c>
      <c r="G92">
        <v>3</v>
      </c>
      <c r="H92" s="8">
        <v>45709</v>
      </c>
      <c r="I92" t="s">
        <v>112</v>
      </c>
    </row>
    <row r="93" spans="1:9" x14ac:dyDescent="0.3">
      <c r="A93">
        <f t="shared" si="2"/>
        <v>90</v>
      </c>
      <c r="B93" t="s">
        <v>389</v>
      </c>
      <c r="C93" t="s">
        <v>390</v>
      </c>
      <c r="D93" t="s">
        <v>391</v>
      </c>
      <c r="E93" s="9">
        <v>82.5</v>
      </c>
      <c r="F93">
        <v>35</v>
      </c>
      <c r="G93" t="s">
        <v>50</v>
      </c>
      <c r="H93" s="8">
        <v>45688</v>
      </c>
      <c r="I93" t="s">
        <v>292</v>
      </c>
    </row>
    <row r="94" spans="1:9" x14ac:dyDescent="0.3">
      <c r="A94">
        <f t="shared" si="2"/>
        <v>91</v>
      </c>
      <c r="B94" t="s">
        <v>1145</v>
      </c>
      <c r="C94" t="s">
        <v>451</v>
      </c>
      <c r="D94" t="s">
        <v>39</v>
      </c>
      <c r="E94" s="9">
        <v>61.95</v>
      </c>
      <c r="F94">
        <v>7</v>
      </c>
      <c r="G94">
        <v>1</v>
      </c>
      <c r="H94" s="8">
        <v>45954</v>
      </c>
      <c r="I94" t="s">
        <v>43</v>
      </c>
    </row>
    <row r="95" spans="1:9" x14ac:dyDescent="0.3">
      <c r="A95">
        <f t="shared" si="2"/>
        <v>92</v>
      </c>
      <c r="B95" t="s">
        <v>954</v>
      </c>
      <c r="C95" t="s">
        <v>717</v>
      </c>
      <c r="D95" t="s">
        <v>77</v>
      </c>
      <c r="E95" s="9">
        <v>58</v>
      </c>
      <c r="F95">
        <v>29</v>
      </c>
      <c r="G95" t="s">
        <v>50</v>
      </c>
      <c r="H95" s="8">
        <v>45317</v>
      </c>
      <c r="I95" t="s">
        <v>292</v>
      </c>
    </row>
    <row r="96" spans="1:9" x14ac:dyDescent="0.3">
      <c r="A96">
        <f t="shared" si="2"/>
        <v>93</v>
      </c>
      <c r="B96" t="s">
        <v>1177</v>
      </c>
      <c r="C96" t="s">
        <v>876</v>
      </c>
      <c r="D96" t="s">
        <v>877</v>
      </c>
      <c r="E96" s="9">
        <v>53.4</v>
      </c>
      <c r="F96">
        <v>11</v>
      </c>
      <c r="G96">
        <v>1</v>
      </c>
      <c r="H96" s="8">
        <v>45408</v>
      </c>
      <c r="I96" t="s">
        <v>36</v>
      </c>
    </row>
    <row r="97" spans="1:9" x14ac:dyDescent="0.3">
      <c r="A97">
        <f t="shared" si="2"/>
        <v>94</v>
      </c>
      <c r="B97" t="s">
        <v>1053</v>
      </c>
      <c r="C97" t="s">
        <v>258</v>
      </c>
      <c r="D97" t="s">
        <v>39</v>
      </c>
      <c r="E97" s="9">
        <v>53.1</v>
      </c>
      <c r="F97">
        <v>8</v>
      </c>
      <c r="G97">
        <v>1</v>
      </c>
      <c r="H97" s="8">
        <v>45828</v>
      </c>
      <c r="I97" t="s">
        <v>112</v>
      </c>
    </row>
    <row r="98" spans="1:9" x14ac:dyDescent="0.3">
      <c r="A98">
        <f t="shared" si="2"/>
        <v>95</v>
      </c>
      <c r="B98" t="s">
        <v>801</v>
      </c>
      <c r="C98" t="s">
        <v>1010</v>
      </c>
      <c r="D98" t="s">
        <v>803</v>
      </c>
      <c r="E98" s="9">
        <v>45</v>
      </c>
      <c r="F98">
        <v>18</v>
      </c>
      <c r="G98">
        <v>1</v>
      </c>
      <c r="H98" s="8">
        <v>43385</v>
      </c>
      <c r="I98" t="s">
        <v>36</v>
      </c>
    </row>
    <row r="99" spans="1:9" x14ac:dyDescent="0.3">
      <c r="A99">
        <f t="shared" si="2"/>
        <v>96</v>
      </c>
      <c r="B99" t="s">
        <v>1196</v>
      </c>
      <c r="C99" t="s">
        <v>758</v>
      </c>
      <c r="D99" t="s">
        <v>486</v>
      </c>
      <c r="E99" s="9">
        <v>26.55</v>
      </c>
      <c r="F99">
        <v>4</v>
      </c>
      <c r="G99">
        <v>1</v>
      </c>
      <c r="H99" s="8">
        <v>45996</v>
      </c>
      <c r="I99" t="s">
        <v>67</v>
      </c>
    </row>
    <row r="100" spans="1:9" x14ac:dyDescent="0.3">
      <c r="A100">
        <f t="shared" ref="A100:A101" si="3">IF(B100&lt;&gt;"",ROW()-3,"")</f>
        <v>97</v>
      </c>
      <c r="B100" t="s">
        <v>593</v>
      </c>
      <c r="C100" t="s">
        <v>593</v>
      </c>
      <c r="D100" t="s">
        <v>35</v>
      </c>
      <c r="E100" s="9">
        <v>20.399999999999999</v>
      </c>
      <c r="F100">
        <v>4</v>
      </c>
      <c r="G100">
        <v>1</v>
      </c>
      <c r="H100" s="8">
        <v>44659</v>
      </c>
      <c r="I100" t="s">
        <v>36</v>
      </c>
    </row>
    <row r="101" spans="1:9" x14ac:dyDescent="0.3">
      <c r="A101">
        <f t="shared" si="3"/>
        <v>98</v>
      </c>
      <c r="B101" t="s">
        <v>952</v>
      </c>
      <c r="C101" t="s">
        <v>723</v>
      </c>
      <c r="D101" t="s">
        <v>726</v>
      </c>
      <c r="E101" s="9">
        <v>18.600000000000001</v>
      </c>
      <c r="F101">
        <v>4</v>
      </c>
      <c r="G101">
        <v>1</v>
      </c>
      <c r="H101" s="8">
        <v>45296</v>
      </c>
      <c r="I101" t="s">
        <v>953</v>
      </c>
    </row>
    <row r="102" spans="1:9" x14ac:dyDescent="0.3">
      <c r="E102" s="9">
        <f>SUBTOTAL(109,Tbl_Filmai_Gruodis[Pajamos])</f>
        <v>2998170.2199999997</v>
      </c>
      <c r="F102" s="5">
        <f>SUBTOTAL(109,Tbl_Filmai_Gruodis[Žiūrovų skaičius])</f>
        <v>418861</v>
      </c>
    </row>
  </sheetData>
  <mergeCells count="1">
    <mergeCell ref="A1:I2"/>
  </mergeCells>
  <dataValidations count="2">
    <dataValidation type="date" allowBlank="1" sqref="H4:H101" xr:uid="{BCC57943-5331-4A25-A2A6-1E4C816A9CF4}">
      <formula1>DATE(1900,1,1)</formula1>
      <formula2>DATE(2100,12,31)</formula2>
    </dataValidation>
    <dataValidation type="whole" operator="greaterThanOrEqual" allowBlank="1" sqref="F4:G101" xr:uid="{2CE8C816-A3B3-4FAE-B35F-7B474AE3C11C}">
      <formula1>0</formula1>
    </dataValidation>
  </dataValidations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8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4" width="18" customWidth="1"/>
    <col min="5" max="5" width="15" style="16" customWidth="1"/>
    <col min="6" max="6" width="18" customWidth="1"/>
    <col min="7" max="8" width="15" customWidth="1"/>
    <col min="9" max="9" width="45" customWidth="1"/>
    <col min="10" max="16384" width="8.88671875" hidden="1"/>
  </cols>
  <sheetData>
    <row r="1" spans="1:9" ht="27.9" customHeigh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5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67" si="0">IF(B4&lt;&gt;"",ROW()-3,"")</f>
        <v>1</v>
      </c>
      <c r="B4" t="s">
        <v>34</v>
      </c>
      <c r="C4" t="s">
        <v>34</v>
      </c>
      <c r="D4" t="s">
        <v>35</v>
      </c>
      <c r="E4" s="11">
        <v>3144187.3599999994</v>
      </c>
      <c r="F4" s="3">
        <v>412521</v>
      </c>
      <c r="G4" s="3">
        <v>23</v>
      </c>
      <c r="H4" s="4">
        <v>45681</v>
      </c>
      <c r="I4" t="s">
        <v>36</v>
      </c>
    </row>
    <row r="5" spans="1:9" x14ac:dyDescent="0.3">
      <c r="A5" s="2">
        <f t="shared" si="0"/>
        <v>2</v>
      </c>
      <c r="B5" t="s">
        <v>37</v>
      </c>
      <c r="C5" t="s">
        <v>38</v>
      </c>
      <c r="D5" t="s">
        <v>39</v>
      </c>
      <c r="E5" s="11">
        <v>1242208.6800000002</v>
      </c>
      <c r="F5" s="3">
        <v>197265</v>
      </c>
      <c r="G5" s="3">
        <v>19</v>
      </c>
      <c r="H5" s="4">
        <v>45751</v>
      </c>
      <c r="I5" t="s">
        <v>40</v>
      </c>
    </row>
    <row r="6" spans="1:9" x14ac:dyDescent="0.3">
      <c r="A6" s="2">
        <f t="shared" si="0"/>
        <v>3</v>
      </c>
      <c r="B6" t="s">
        <v>41</v>
      </c>
      <c r="C6" t="s">
        <v>42</v>
      </c>
      <c r="D6" t="s">
        <v>39</v>
      </c>
      <c r="E6" s="11">
        <v>1089984.71</v>
      </c>
      <c r="F6" s="3">
        <v>122355</v>
      </c>
      <c r="G6" s="3">
        <v>33</v>
      </c>
      <c r="H6" s="4">
        <v>46010</v>
      </c>
      <c r="I6" t="s">
        <v>43</v>
      </c>
    </row>
    <row r="7" spans="1:9" x14ac:dyDescent="0.3">
      <c r="A7" s="2">
        <f t="shared" si="0"/>
        <v>4</v>
      </c>
      <c r="B7" t="s">
        <v>44</v>
      </c>
      <c r="C7" t="s">
        <v>45</v>
      </c>
      <c r="D7" t="s">
        <v>39</v>
      </c>
      <c r="E7" s="11">
        <v>923000.44</v>
      </c>
      <c r="F7" s="3">
        <v>147335</v>
      </c>
      <c r="G7" s="3">
        <v>40</v>
      </c>
      <c r="H7" s="4">
        <v>45989</v>
      </c>
      <c r="I7" t="s">
        <v>43</v>
      </c>
    </row>
    <row r="8" spans="1:9" x14ac:dyDescent="0.3">
      <c r="A8" s="2">
        <f t="shared" si="0"/>
        <v>5</v>
      </c>
      <c r="B8" t="s">
        <v>46</v>
      </c>
      <c r="C8" t="s">
        <v>46</v>
      </c>
      <c r="D8" t="s">
        <v>39</v>
      </c>
      <c r="E8" s="11">
        <v>822898.80999999994</v>
      </c>
      <c r="F8" s="3">
        <v>110128</v>
      </c>
      <c r="G8" s="3">
        <v>19</v>
      </c>
      <c r="H8" s="4">
        <v>45835</v>
      </c>
      <c r="I8" t="s">
        <v>40</v>
      </c>
    </row>
    <row r="9" spans="1:9" x14ac:dyDescent="0.3">
      <c r="A9" s="2">
        <f t="shared" si="0"/>
        <v>6</v>
      </c>
      <c r="B9" t="s">
        <v>47</v>
      </c>
      <c r="C9" t="s">
        <v>48</v>
      </c>
      <c r="D9" t="s">
        <v>39</v>
      </c>
      <c r="E9" s="11">
        <v>667776.51</v>
      </c>
      <c r="F9" s="3">
        <v>121226</v>
      </c>
      <c r="G9" s="3">
        <v>31</v>
      </c>
      <c r="H9" s="4">
        <v>45800</v>
      </c>
      <c r="I9" t="s">
        <v>43</v>
      </c>
    </row>
    <row r="10" spans="1:9" x14ac:dyDescent="0.3">
      <c r="A10" s="2">
        <f t="shared" si="0"/>
        <v>7</v>
      </c>
      <c r="B10" t="s">
        <v>49</v>
      </c>
      <c r="C10" t="s">
        <v>49</v>
      </c>
      <c r="D10" t="s">
        <v>35</v>
      </c>
      <c r="E10" s="11">
        <v>659542</v>
      </c>
      <c r="F10" s="3">
        <v>88154</v>
      </c>
      <c r="G10" s="3" t="s">
        <v>50</v>
      </c>
      <c r="H10" s="4">
        <v>45646</v>
      </c>
      <c r="I10" t="s">
        <v>51</v>
      </c>
    </row>
    <row r="11" spans="1:9" x14ac:dyDescent="0.3">
      <c r="A11" s="2">
        <f t="shared" si="0"/>
        <v>8</v>
      </c>
      <c r="B11" t="s">
        <v>52</v>
      </c>
      <c r="C11" t="s">
        <v>53</v>
      </c>
      <c r="D11" t="s">
        <v>54</v>
      </c>
      <c r="E11" s="11">
        <v>499194.89999999997</v>
      </c>
      <c r="F11" s="3">
        <v>85363</v>
      </c>
      <c r="G11" s="3">
        <v>24</v>
      </c>
      <c r="H11" s="4">
        <v>45653</v>
      </c>
      <c r="I11" t="s">
        <v>55</v>
      </c>
    </row>
    <row r="12" spans="1:9" x14ac:dyDescent="0.3">
      <c r="A12" s="2">
        <f t="shared" si="0"/>
        <v>9</v>
      </c>
      <c r="B12" t="s">
        <v>56</v>
      </c>
      <c r="C12" t="s">
        <v>56</v>
      </c>
      <c r="D12" t="s">
        <v>35</v>
      </c>
      <c r="E12" s="11">
        <v>466897.11249999999</v>
      </c>
      <c r="F12" s="3">
        <v>65527</v>
      </c>
      <c r="G12" s="3">
        <v>14</v>
      </c>
      <c r="H12" s="4">
        <v>45702</v>
      </c>
      <c r="I12" t="s">
        <v>57</v>
      </c>
    </row>
    <row r="13" spans="1:9" x14ac:dyDescent="0.3">
      <c r="A13" s="2">
        <f t="shared" si="0"/>
        <v>10</v>
      </c>
      <c r="B13" t="s">
        <v>58</v>
      </c>
      <c r="C13" t="s">
        <v>59</v>
      </c>
      <c r="D13" t="s">
        <v>39</v>
      </c>
      <c r="E13" s="11">
        <v>442709.31</v>
      </c>
      <c r="F13" s="3">
        <v>80213</v>
      </c>
      <c r="G13" s="3">
        <v>31</v>
      </c>
      <c r="H13" s="4">
        <v>45870</v>
      </c>
      <c r="I13" t="s">
        <v>60</v>
      </c>
    </row>
    <row r="14" spans="1:9" x14ac:dyDescent="0.3">
      <c r="A14" s="2">
        <f t="shared" si="0"/>
        <v>11</v>
      </c>
      <c r="B14" t="s">
        <v>61</v>
      </c>
      <c r="C14" t="s">
        <v>62</v>
      </c>
      <c r="D14" t="s">
        <v>39</v>
      </c>
      <c r="E14" s="11">
        <v>437318.96</v>
      </c>
      <c r="F14" s="3">
        <v>54446</v>
      </c>
      <c r="G14" s="3">
        <v>16</v>
      </c>
      <c r="H14" s="4">
        <v>45905</v>
      </c>
      <c r="I14" t="s">
        <v>40</v>
      </c>
    </row>
    <row r="15" spans="1:9" x14ac:dyDescent="0.3">
      <c r="A15" s="2">
        <f t="shared" si="0"/>
        <v>12</v>
      </c>
      <c r="B15" t="s">
        <v>63</v>
      </c>
      <c r="C15" t="s">
        <v>64</v>
      </c>
      <c r="D15" t="s">
        <v>39</v>
      </c>
      <c r="E15" s="11">
        <v>432390.63999999996</v>
      </c>
      <c r="F15" s="3">
        <v>74395</v>
      </c>
      <c r="G15" s="3">
        <v>35</v>
      </c>
      <c r="H15" s="4">
        <v>45821</v>
      </c>
      <c r="I15" t="s">
        <v>60</v>
      </c>
    </row>
    <row r="16" spans="1:9" x14ac:dyDescent="0.3">
      <c r="A16" s="2">
        <f t="shared" si="0"/>
        <v>13</v>
      </c>
      <c r="B16" t="s">
        <v>65</v>
      </c>
      <c r="C16" t="s">
        <v>66</v>
      </c>
      <c r="D16" t="s">
        <v>39</v>
      </c>
      <c r="E16" s="11">
        <v>431243.26</v>
      </c>
      <c r="F16" s="3">
        <v>56300</v>
      </c>
      <c r="G16" s="3">
        <v>24</v>
      </c>
      <c r="H16" s="4">
        <v>45667</v>
      </c>
      <c r="I16" t="s">
        <v>67</v>
      </c>
    </row>
    <row r="17" spans="1:9" x14ac:dyDescent="0.3">
      <c r="A17" s="2">
        <f t="shared" si="0"/>
        <v>14</v>
      </c>
      <c r="B17" t="s">
        <v>68</v>
      </c>
      <c r="C17" t="s">
        <v>69</v>
      </c>
      <c r="D17" t="s">
        <v>70</v>
      </c>
      <c r="E17" s="11">
        <v>377816.43</v>
      </c>
      <c r="F17" s="3">
        <v>66445</v>
      </c>
      <c r="G17" s="3">
        <v>19</v>
      </c>
      <c r="H17" s="4">
        <v>45681</v>
      </c>
      <c r="I17" t="s">
        <v>71</v>
      </c>
    </row>
    <row r="18" spans="1:9" x14ac:dyDescent="0.3">
      <c r="A18" s="2">
        <f t="shared" si="0"/>
        <v>15</v>
      </c>
      <c r="B18" t="s">
        <v>72</v>
      </c>
      <c r="C18" t="s">
        <v>73</v>
      </c>
      <c r="D18" t="s">
        <v>74</v>
      </c>
      <c r="E18" s="11">
        <v>375513.3</v>
      </c>
      <c r="F18" s="3">
        <v>63289</v>
      </c>
      <c r="G18" s="3">
        <v>29</v>
      </c>
      <c r="H18" s="4">
        <v>45744</v>
      </c>
      <c r="I18" t="s">
        <v>67</v>
      </c>
    </row>
    <row r="19" spans="1:9" x14ac:dyDescent="0.3">
      <c r="A19" s="2">
        <f t="shared" si="0"/>
        <v>16</v>
      </c>
      <c r="B19" t="s">
        <v>75</v>
      </c>
      <c r="C19" t="s">
        <v>76</v>
      </c>
      <c r="D19" t="s">
        <v>77</v>
      </c>
      <c r="E19" s="11">
        <v>318853.48</v>
      </c>
      <c r="F19" s="3">
        <v>41188</v>
      </c>
      <c r="G19" s="3">
        <v>17</v>
      </c>
      <c r="H19" s="4">
        <v>45975</v>
      </c>
      <c r="I19" t="s">
        <v>36</v>
      </c>
    </row>
    <row r="20" spans="1:9" x14ac:dyDescent="0.3">
      <c r="A20" s="2">
        <f t="shared" si="0"/>
        <v>17</v>
      </c>
      <c r="B20" t="s">
        <v>78</v>
      </c>
      <c r="C20" t="s">
        <v>79</v>
      </c>
      <c r="D20" t="s">
        <v>39</v>
      </c>
      <c r="E20" s="11">
        <v>315296.99</v>
      </c>
      <c r="F20" s="3">
        <v>42648</v>
      </c>
      <c r="G20" s="3">
        <v>19</v>
      </c>
      <c r="H20" s="4">
        <v>45996</v>
      </c>
      <c r="I20" t="s">
        <v>60</v>
      </c>
    </row>
    <row r="21" spans="1:9" x14ac:dyDescent="0.3">
      <c r="A21" s="2">
        <f t="shared" si="0"/>
        <v>18</v>
      </c>
      <c r="B21" t="s">
        <v>80</v>
      </c>
      <c r="C21" t="s">
        <v>81</v>
      </c>
      <c r="D21" t="s">
        <v>39</v>
      </c>
      <c r="E21" s="11">
        <v>311400.88</v>
      </c>
      <c r="F21" s="3">
        <v>40304</v>
      </c>
      <c r="G21" s="3">
        <v>20</v>
      </c>
      <c r="H21" s="4">
        <v>45926</v>
      </c>
      <c r="I21" t="s">
        <v>40</v>
      </c>
    </row>
    <row r="22" spans="1:9" x14ac:dyDescent="0.3">
      <c r="A22" s="2">
        <f t="shared" si="0"/>
        <v>19</v>
      </c>
      <c r="B22" t="s">
        <v>82</v>
      </c>
      <c r="C22" t="s">
        <v>83</v>
      </c>
      <c r="D22" t="s">
        <v>39</v>
      </c>
      <c r="E22" s="11">
        <v>259456.56000000003</v>
      </c>
      <c r="F22" s="3">
        <v>34703</v>
      </c>
      <c r="G22" s="3">
        <v>20</v>
      </c>
      <c r="H22" s="4">
        <v>45891</v>
      </c>
      <c r="I22" t="s">
        <v>71</v>
      </c>
    </row>
    <row r="23" spans="1:9" x14ac:dyDescent="0.3">
      <c r="A23" s="2">
        <f t="shared" si="0"/>
        <v>20</v>
      </c>
      <c r="B23" t="s">
        <v>84</v>
      </c>
      <c r="C23" t="s">
        <v>85</v>
      </c>
      <c r="D23" t="s">
        <v>39</v>
      </c>
      <c r="E23" s="11">
        <v>249856.77000000002</v>
      </c>
      <c r="F23" s="3">
        <v>38080</v>
      </c>
      <c r="G23" s="3">
        <v>23</v>
      </c>
      <c r="H23" s="4">
        <v>45840</v>
      </c>
      <c r="I23" t="s">
        <v>60</v>
      </c>
    </row>
    <row r="24" spans="1:9" x14ac:dyDescent="0.3">
      <c r="A24" s="2">
        <f t="shared" si="0"/>
        <v>21</v>
      </c>
      <c r="B24" t="s">
        <v>86</v>
      </c>
      <c r="C24" t="s">
        <v>86</v>
      </c>
      <c r="D24" t="s">
        <v>35</v>
      </c>
      <c r="E24" s="11">
        <v>245865.19</v>
      </c>
      <c r="F24" s="3">
        <v>37436</v>
      </c>
      <c r="G24" s="3">
        <v>22</v>
      </c>
      <c r="H24" s="4">
        <v>45961</v>
      </c>
      <c r="I24" t="s">
        <v>87</v>
      </c>
    </row>
    <row r="25" spans="1:9" x14ac:dyDescent="0.3">
      <c r="A25" s="2">
        <f t="shared" si="0"/>
        <v>22</v>
      </c>
      <c r="B25" t="s">
        <v>88</v>
      </c>
      <c r="C25" t="s">
        <v>89</v>
      </c>
      <c r="D25" t="s">
        <v>39</v>
      </c>
      <c r="E25" s="11">
        <v>239773.99000000002</v>
      </c>
      <c r="F25" s="3">
        <v>33991</v>
      </c>
      <c r="G25" s="3">
        <v>23</v>
      </c>
      <c r="H25" s="4">
        <v>45800</v>
      </c>
      <c r="I25" t="s">
        <v>55</v>
      </c>
    </row>
    <row r="26" spans="1:9" x14ac:dyDescent="0.3">
      <c r="A26" s="2">
        <f t="shared" si="0"/>
        <v>23</v>
      </c>
      <c r="B26" t="s">
        <v>90</v>
      </c>
      <c r="C26" t="s">
        <v>91</v>
      </c>
      <c r="D26" t="s">
        <v>92</v>
      </c>
      <c r="E26" s="11">
        <v>238993.46000000002</v>
      </c>
      <c r="F26" s="3">
        <v>40851</v>
      </c>
      <c r="G26" s="3">
        <v>19</v>
      </c>
      <c r="H26" s="4">
        <v>45625</v>
      </c>
      <c r="I26" t="s">
        <v>43</v>
      </c>
    </row>
    <row r="27" spans="1:9" x14ac:dyDescent="0.3">
      <c r="A27" s="2">
        <f t="shared" si="0"/>
        <v>24</v>
      </c>
      <c r="B27" t="s">
        <v>93</v>
      </c>
      <c r="C27" t="s">
        <v>94</v>
      </c>
      <c r="D27" t="s">
        <v>95</v>
      </c>
      <c r="E27" s="11">
        <v>231142.44</v>
      </c>
      <c r="F27" s="3">
        <v>31583</v>
      </c>
      <c r="G27" s="3">
        <v>20</v>
      </c>
      <c r="H27" s="4">
        <v>45702</v>
      </c>
      <c r="I27" t="s">
        <v>60</v>
      </c>
    </row>
    <row r="28" spans="1:9" x14ac:dyDescent="0.3">
      <c r="A28" s="2">
        <f t="shared" si="0"/>
        <v>25</v>
      </c>
      <c r="B28" t="s">
        <v>96</v>
      </c>
      <c r="C28" t="s">
        <v>96</v>
      </c>
      <c r="D28" t="s">
        <v>97</v>
      </c>
      <c r="E28" s="11">
        <v>229738.71</v>
      </c>
      <c r="F28" s="3">
        <v>30843</v>
      </c>
      <c r="G28" s="3">
        <v>17</v>
      </c>
      <c r="H28" s="4">
        <v>45660</v>
      </c>
      <c r="I28" t="s">
        <v>60</v>
      </c>
    </row>
    <row r="29" spans="1:9" x14ac:dyDescent="0.3">
      <c r="A29" s="2">
        <f t="shared" si="0"/>
        <v>26</v>
      </c>
      <c r="B29" t="s">
        <v>98</v>
      </c>
      <c r="C29" t="s">
        <v>99</v>
      </c>
      <c r="D29" t="s">
        <v>100</v>
      </c>
      <c r="E29" s="11">
        <v>223257.61000000002</v>
      </c>
      <c r="F29" s="3">
        <v>33415</v>
      </c>
      <c r="G29" s="3">
        <v>19</v>
      </c>
      <c r="H29" s="4">
        <v>45688</v>
      </c>
      <c r="I29" t="s">
        <v>36</v>
      </c>
    </row>
    <row r="30" spans="1:9" x14ac:dyDescent="0.3">
      <c r="A30" s="2">
        <f t="shared" si="0"/>
        <v>27</v>
      </c>
      <c r="B30" t="s">
        <v>101</v>
      </c>
      <c r="C30" t="s">
        <v>102</v>
      </c>
      <c r="D30" t="s">
        <v>39</v>
      </c>
      <c r="E30" s="11">
        <v>216462.55</v>
      </c>
      <c r="F30" s="3">
        <v>29198</v>
      </c>
      <c r="G30" s="3">
        <v>15</v>
      </c>
      <c r="H30" s="4">
        <v>45982</v>
      </c>
      <c r="I30" t="s">
        <v>36</v>
      </c>
    </row>
    <row r="31" spans="1:9" x14ac:dyDescent="0.3">
      <c r="A31" s="2">
        <f t="shared" si="0"/>
        <v>28</v>
      </c>
      <c r="B31" t="s">
        <v>103</v>
      </c>
      <c r="C31" t="s">
        <v>104</v>
      </c>
      <c r="D31" t="s">
        <v>39</v>
      </c>
      <c r="E31" s="11">
        <v>214962.25000000003</v>
      </c>
      <c r="F31" s="3">
        <v>41654</v>
      </c>
      <c r="G31" s="3">
        <v>21</v>
      </c>
      <c r="H31" s="4">
        <v>45856</v>
      </c>
      <c r="I31" t="s">
        <v>55</v>
      </c>
    </row>
    <row r="32" spans="1:9" x14ac:dyDescent="0.3">
      <c r="A32" s="2">
        <f t="shared" si="0"/>
        <v>29</v>
      </c>
      <c r="B32" t="s">
        <v>105</v>
      </c>
      <c r="C32" t="s">
        <v>106</v>
      </c>
      <c r="D32" t="s">
        <v>107</v>
      </c>
      <c r="E32" s="11">
        <v>210896.63</v>
      </c>
      <c r="F32" s="3">
        <v>29631</v>
      </c>
      <c r="G32" s="3">
        <v>16</v>
      </c>
      <c r="H32" s="4">
        <v>45828</v>
      </c>
      <c r="I32" t="s">
        <v>71</v>
      </c>
    </row>
    <row r="33" spans="1:9" x14ac:dyDescent="0.3">
      <c r="A33" s="2">
        <f t="shared" si="0"/>
        <v>30</v>
      </c>
      <c r="B33" t="s">
        <v>108</v>
      </c>
      <c r="C33" t="s">
        <v>108</v>
      </c>
      <c r="D33" t="s">
        <v>35</v>
      </c>
      <c r="E33" s="11">
        <v>208608.41</v>
      </c>
      <c r="F33" s="3">
        <v>31958</v>
      </c>
      <c r="G33" s="3">
        <v>23</v>
      </c>
      <c r="H33" s="4">
        <v>45740</v>
      </c>
      <c r="I33" t="s">
        <v>67</v>
      </c>
    </row>
    <row r="34" spans="1:9" x14ac:dyDescent="0.3">
      <c r="A34" s="2">
        <f t="shared" si="0"/>
        <v>31</v>
      </c>
      <c r="B34" t="s">
        <v>109</v>
      </c>
      <c r="C34" t="s">
        <v>110</v>
      </c>
      <c r="D34" t="s">
        <v>111</v>
      </c>
      <c r="E34" s="11">
        <v>200557.74000000002</v>
      </c>
      <c r="F34" s="3">
        <v>36421</v>
      </c>
      <c r="G34" s="3">
        <v>19</v>
      </c>
      <c r="H34" s="4">
        <v>45905</v>
      </c>
      <c r="I34" t="s">
        <v>112</v>
      </c>
    </row>
    <row r="35" spans="1:9" x14ac:dyDescent="0.3">
      <c r="A35" s="2">
        <f t="shared" si="0"/>
        <v>32</v>
      </c>
      <c r="B35" t="s">
        <v>113</v>
      </c>
      <c r="C35" t="s">
        <v>114</v>
      </c>
      <c r="D35" t="s">
        <v>39</v>
      </c>
      <c r="E35" s="11">
        <v>199541.05999999997</v>
      </c>
      <c r="F35" s="3">
        <v>28664</v>
      </c>
      <c r="G35" s="3">
        <v>15</v>
      </c>
      <c r="H35" s="4">
        <v>45877</v>
      </c>
      <c r="I35" t="s">
        <v>40</v>
      </c>
    </row>
    <row r="36" spans="1:9" x14ac:dyDescent="0.3">
      <c r="A36" s="2">
        <f t="shared" si="0"/>
        <v>33</v>
      </c>
      <c r="B36" t="s">
        <v>115</v>
      </c>
      <c r="C36" t="s">
        <v>115</v>
      </c>
      <c r="D36" t="s">
        <v>39</v>
      </c>
      <c r="E36" s="11">
        <v>170979.37</v>
      </c>
      <c r="F36" s="3">
        <v>33385</v>
      </c>
      <c r="G36" s="3">
        <v>30</v>
      </c>
      <c r="H36" s="4">
        <v>45835</v>
      </c>
      <c r="I36" t="s">
        <v>43</v>
      </c>
    </row>
    <row r="37" spans="1:9" x14ac:dyDescent="0.3">
      <c r="A37" s="2">
        <f t="shared" si="0"/>
        <v>34</v>
      </c>
      <c r="B37" t="s">
        <v>116</v>
      </c>
      <c r="C37" t="s">
        <v>117</v>
      </c>
      <c r="D37" t="s">
        <v>39</v>
      </c>
      <c r="E37" s="11">
        <v>162826.16</v>
      </c>
      <c r="F37" s="3">
        <v>24252</v>
      </c>
      <c r="G37" s="3">
        <v>17</v>
      </c>
      <c r="H37" s="4">
        <v>45863</v>
      </c>
      <c r="I37" t="s">
        <v>43</v>
      </c>
    </row>
    <row r="38" spans="1:9" x14ac:dyDescent="0.3">
      <c r="A38" s="2">
        <f t="shared" si="0"/>
        <v>35</v>
      </c>
      <c r="B38" t="s">
        <v>118</v>
      </c>
      <c r="C38" t="s">
        <v>119</v>
      </c>
      <c r="D38" t="s">
        <v>39</v>
      </c>
      <c r="E38" s="11">
        <v>161225.09</v>
      </c>
      <c r="F38" s="3">
        <v>26391</v>
      </c>
      <c r="G38" s="3">
        <v>28</v>
      </c>
      <c r="H38" s="4">
        <v>45646</v>
      </c>
      <c r="I38" t="s">
        <v>43</v>
      </c>
    </row>
    <row r="39" spans="1:9" x14ac:dyDescent="0.3">
      <c r="A39" s="2">
        <f t="shared" si="0"/>
        <v>36</v>
      </c>
      <c r="B39" t="s">
        <v>120</v>
      </c>
      <c r="C39" t="s">
        <v>121</v>
      </c>
      <c r="D39" t="s">
        <v>39</v>
      </c>
      <c r="E39" s="11">
        <v>152737.49</v>
      </c>
      <c r="F39" s="3">
        <v>25300</v>
      </c>
      <c r="G39" s="3">
        <v>21</v>
      </c>
      <c r="H39" s="4">
        <v>46017</v>
      </c>
      <c r="I39" t="s">
        <v>55</v>
      </c>
    </row>
    <row r="40" spans="1:9" x14ac:dyDescent="0.3">
      <c r="A40" s="2">
        <f t="shared" si="0"/>
        <v>37</v>
      </c>
      <c r="B40" t="s">
        <v>122</v>
      </c>
      <c r="C40" t="s">
        <v>122</v>
      </c>
      <c r="D40" t="s">
        <v>39</v>
      </c>
      <c r="E40" s="11">
        <v>142548.99000000002</v>
      </c>
      <c r="F40" s="3">
        <v>18866</v>
      </c>
      <c r="G40" s="3">
        <v>20</v>
      </c>
      <c r="H40" s="4">
        <v>45779</v>
      </c>
      <c r="I40" t="s">
        <v>43</v>
      </c>
    </row>
    <row r="41" spans="1:9" x14ac:dyDescent="0.3">
      <c r="A41" s="2">
        <f t="shared" si="0"/>
        <v>38</v>
      </c>
      <c r="B41" t="s">
        <v>123</v>
      </c>
      <c r="C41" t="s">
        <v>124</v>
      </c>
      <c r="D41" t="s">
        <v>39</v>
      </c>
      <c r="E41" s="11">
        <v>129927.86</v>
      </c>
      <c r="F41" s="3">
        <v>19809</v>
      </c>
      <c r="G41" s="3">
        <v>32</v>
      </c>
      <c r="H41" s="4">
        <v>45982</v>
      </c>
      <c r="I41" t="s">
        <v>60</v>
      </c>
    </row>
    <row r="42" spans="1:9" x14ac:dyDescent="0.3">
      <c r="A42" s="2">
        <f t="shared" si="0"/>
        <v>39</v>
      </c>
      <c r="B42" t="s">
        <v>125</v>
      </c>
      <c r="C42" t="s">
        <v>126</v>
      </c>
      <c r="D42" t="s">
        <v>127</v>
      </c>
      <c r="E42" s="11">
        <v>128252.27</v>
      </c>
      <c r="F42" s="3">
        <v>23231</v>
      </c>
      <c r="G42" s="3">
        <v>19</v>
      </c>
      <c r="H42" s="4">
        <v>45940</v>
      </c>
      <c r="I42" t="s">
        <v>36</v>
      </c>
    </row>
    <row r="43" spans="1:9" x14ac:dyDescent="0.3">
      <c r="A43" s="2">
        <f t="shared" si="0"/>
        <v>40</v>
      </c>
      <c r="B43" t="s">
        <v>128</v>
      </c>
      <c r="C43" t="s">
        <v>129</v>
      </c>
      <c r="D43" t="s">
        <v>39</v>
      </c>
      <c r="E43" s="11">
        <v>128201.95</v>
      </c>
      <c r="F43" s="3">
        <v>17743</v>
      </c>
      <c r="G43" s="3">
        <v>15</v>
      </c>
      <c r="H43" s="4">
        <v>45947</v>
      </c>
      <c r="I43" t="s">
        <v>60</v>
      </c>
    </row>
    <row r="44" spans="1:9" x14ac:dyDescent="0.3">
      <c r="A44" s="2">
        <f t="shared" si="0"/>
        <v>41</v>
      </c>
      <c r="B44" t="s">
        <v>130</v>
      </c>
      <c r="C44" t="s">
        <v>131</v>
      </c>
      <c r="D44" t="s">
        <v>39</v>
      </c>
      <c r="E44" s="11">
        <v>124061.40000000001</v>
      </c>
      <c r="F44" s="3">
        <v>17478</v>
      </c>
      <c r="G44" s="3">
        <v>16</v>
      </c>
      <c r="H44" s="4">
        <v>45793</v>
      </c>
      <c r="I44" t="s">
        <v>40</v>
      </c>
    </row>
    <row r="45" spans="1:9" x14ac:dyDescent="0.3">
      <c r="A45" s="2">
        <f t="shared" si="0"/>
        <v>42</v>
      </c>
      <c r="B45" t="s">
        <v>132</v>
      </c>
      <c r="C45" t="s">
        <v>133</v>
      </c>
      <c r="D45" t="s">
        <v>39</v>
      </c>
      <c r="E45" s="11">
        <v>123924.16</v>
      </c>
      <c r="F45" s="3">
        <v>18651</v>
      </c>
      <c r="G45" s="3">
        <v>17</v>
      </c>
      <c r="H45" s="4">
        <v>45870</v>
      </c>
      <c r="I45" t="s">
        <v>55</v>
      </c>
    </row>
    <row r="46" spans="1:9" x14ac:dyDescent="0.3">
      <c r="A46" s="2">
        <f t="shared" si="0"/>
        <v>43</v>
      </c>
      <c r="B46" t="s">
        <v>134</v>
      </c>
      <c r="C46" t="s">
        <v>135</v>
      </c>
      <c r="D46" t="s">
        <v>39</v>
      </c>
      <c r="E46" s="11">
        <v>119533.20000000001</v>
      </c>
      <c r="F46" s="3">
        <v>16136</v>
      </c>
      <c r="G46" s="3">
        <v>15</v>
      </c>
      <c r="H46" s="4">
        <v>45814</v>
      </c>
      <c r="I46" t="s">
        <v>36</v>
      </c>
    </row>
    <row r="47" spans="1:9" x14ac:dyDescent="0.3">
      <c r="A47" s="2">
        <f t="shared" si="0"/>
        <v>44</v>
      </c>
      <c r="B47" t="s">
        <v>136</v>
      </c>
      <c r="C47" t="s">
        <v>137</v>
      </c>
      <c r="D47" t="s">
        <v>39</v>
      </c>
      <c r="E47" s="11">
        <v>119015.53</v>
      </c>
      <c r="F47" s="3">
        <v>16597</v>
      </c>
      <c r="G47" s="3">
        <v>19</v>
      </c>
      <c r="H47" s="4">
        <v>45723</v>
      </c>
      <c r="I47" t="s">
        <v>40</v>
      </c>
    </row>
    <row r="48" spans="1:9" x14ac:dyDescent="0.3">
      <c r="A48" s="2">
        <f t="shared" si="0"/>
        <v>45</v>
      </c>
      <c r="B48" t="s">
        <v>138</v>
      </c>
      <c r="C48" t="s">
        <v>139</v>
      </c>
      <c r="D48" t="s">
        <v>39</v>
      </c>
      <c r="E48" s="11">
        <v>117753.7</v>
      </c>
      <c r="F48" s="3">
        <v>17551</v>
      </c>
      <c r="G48" s="3">
        <v>18</v>
      </c>
      <c r="H48" s="4">
        <v>45849</v>
      </c>
      <c r="I48" t="s">
        <v>40</v>
      </c>
    </row>
    <row r="49" spans="1:9" x14ac:dyDescent="0.3">
      <c r="A49" s="2">
        <f t="shared" si="0"/>
        <v>46</v>
      </c>
      <c r="B49" t="s">
        <v>140</v>
      </c>
      <c r="C49" t="s">
        <v>141</v>
      </c>
      <c r="D49" t="s">
        <v>142</v>
      </c>
      <c r="E49" s="11">
        <v>117466.82</v>
      </c>
      <c r="F49" s="3">
        <v>17084</v>
      </c>
      <c r="G49" s="3">
        <v>20</v>
      </c>
      <c r="H49" s="4">
        <v>45954</v>
      </c>
      <c r="I49" t="s">
        <v>143</v>
      </c>
    </row>
    <row r="50" spans="1:9" x14ac:dyDescent="0.3">
      <c r="A50" s="2">
        <f t="shared" si="0"/>
        <v>47</v>
      </c>
      <c r="B50" t="s">
        <v>144</v>
      </c>
      <c r="C50" t="s">
        <v>145</v>
      </c>
      <c r="D50" t="s">
        <v>39</v>
      </c>
      <c r="E50" s="11">
        <v>114999.99</v>
      </c>
      <c r="F50" s="3">
        <v>17061</v>
      </c>
      <c r="G50" s="3">
        <v>20</v>
      </c>
      <c r="H50" s="4">
        <v>45702</v>
      </c>
      <c r="I50" t="s">
        <v>43</v>
      </c>
    </row>
    <row r="51" spans="1:9" x14ac:dyDescent="0.3">
      <c r="A51" s="2">
        <f t="shared" si="0"/>
        <v>48</v>
      </c>
      <c r="B51" t="s">
        <v>146</v>
      </c>
      <c r="C51" t="s">
        <v>147</v>
      </c>
      <c r="D51" t="s">
        <v>148</v>
      </c>
      <c r="E51" s="11">
        <v>114463.15000000001</v>
      </c>
      <c r="F51" s="3">
        <v>16446</v>
      </c>
      <c r="G51" s="3">
        <v>16</v>
      </c>
      <c r="H51" s="4">
        <v>45653</v>
      </c>
      <c r="I51" t="s">
        <v>149</v>
      </c>
    </row>
    <row r="52" spans="1:9" x14ac:dyDescent="0.3">
      <c r="A52" s="2">
        <f t="shared" si="0"/>
        <v>49</v>
      </c>
      <c r="B52" t="s">
        <v>150</v>
      </c>
      <c r="C52" t="s">
        <v>151</v>
      </c>
      <c r="D52" t="s">
        <v>77</v>
      </c>
      <c r="E52" s="11">
        <v>113945.7</v>
      </c>
      <c r="F52" s="3">
        <v>21143</v>
      </c>
      <c r="G52" s="3">
        <v>21</v>
      </c>
      <c r="H52" s="4">
        <v>46010</v>
      </c>
      <c r="I52" t="s">
        <v>36</v>
      </c>
    </row>
    <row r="53" spans="1:9" x14ac:dyDescent="0.3">
      <c r="A53" s="2">
        <f t="shared" si="0"/>
        <v>50</v>
      </c>
      <c r="B53" t="s">
        <v>152</v>
      </c>
      <c r="C53" t="s">
        <v>153</v>
      </c>
      <c r="D53" t="s">
        <v>154</v>
      </c>
      <c r="E53" s="11">
        <v>113449</v>
      </c>
      <c r="F53" s="3">
        <v>21373</v>
      </c>
      <c r="G53" s="3">
        <v>17</v>
      </c>
      <c r="H53" s="4">
        <v>45954</v>
      </c>
      <c r="I53" t="s">
        <v>155</v>
      </c>
    </row>
    <row r="54" spans="1:9" x14ac:dyDescent="0.3">
      <c r="A54" s="2">
        <f t="shared" si="0"/>
        <v>51</v>
      </c>
      <c r="B54" t="s">
        <v>156</v>
      </c>
      <c r="C54" t="s">
        <v>157</v>
      </c>
      <c r="D54" t="s">
        <v>158</v>
      </c>
      <c r="E54" s="11">
        <v>113123</v>
      </c>
      <c r="F54" s="3">
        <v>16064</v>
      </c>
      <c r="G54" s="3">
        <v>20</v>
      </c>
      <c r="H54" s="4">
        <v>45989</v>
      </c>
      <c r="I54" t="s">
        <v>155</v>
      </c>
    </row>
    <row r="55" spans="1:9" x14ac:dyDescent="0.3">
      <c r="A55" s="2">
        <f t="shared" si="0"/>
        <v>52</v>
      </c>
      <c r="B55" t="s">
        <v>159</v>
      </c>
      <c r="C55" t="s">
        <v>160</v>
      </c>
      <c r="D55" t="s">
        <v>39</v>
      </c>
      <c r="E55" s="11">
        <v>105777.51</v>
      </c>
      <c r="F55" s="3">
        <v>13507</v>
      </c>
      <c r="G55" s="3">
        <v>16</v>
      </c>
      <c r="H55" s="4">
        <v>45968</v>
      </c>
      <c r="I55" t="s">
        <v>43</v>
      </c>
    </row>
    <row r="56" spans="1:9" x14ac:dyDescent="0.3">
      <c r="A56" s="2">
        <f t="shared" si="0"/>
        <v>53</v>
      </c>
      <c r="B56" t="s">
        <v>161</v>
      </c>
      <c r="C56" t="s">
        <v>162</v>
      </c>
      <c r="D56" t="s">
        <v>163</v>
      </c>
      <c r="E56" s="11">
        <v>102122.88</v>
      </c>
      <c r="F56" s="3">
        <v>16988</v>
      </c>
      <c r="G56" s="3">
        <v>20</v>
      </c>
      <c r="H56" s="4">
        <v>45744</v>
      </c>
      <c r="I56" t="s">
        <v>36</v>
      </c>
    </row>
    <row r="57" spans="1:9" x14ac:dyDescent="0.3">
      <c r="A57" s="2">
        <f t="shared" si="0"/>
        <v>54</v>
      </c>
      <c r="B57" t="s">
        <v>164</v>
      </c>
      <c r="C57" t="s">
        <v>165</v>
      </c>
      <c r="D57" t="s">
        <v>166</v>
      </c>
      <c r="E57" s="11">
        <v>100969.84</v>
      </c>
      <c r="F57" s="3">
        <v>13427</v>
      </c>
      <c r="G57" s="3">
        <v>16</v>
      </c>
      <c r="H57" s="4">
        <v>45912</v>
      </c>
      <c r="I57" t="s">
        <v>71</v>
      </c>
    </row>
    <row r="58" spans="1:9" x14ac:dyDescent="0.3">
      <c r="A58" s="2">
        <f t="shared" si="0"/>
        <v>55</v>
      </c>
      <c r="B58" t="s">
        <v>167</v>
      </c>
      <c r="C58" t="s">
        <v>168</v>
      </c>
      <c r="D58" t="s">
        <v>169</v>
      </c>
      <c r="E58" s="11">
        <v>94433.7</v>
      </c>
      <c r="F58" s="3">
        <v>18901</v>
      </c>
      <c r="G58" s="3">
        <v>20</v>
      </c>
      <c r="H58" s="4">
        <v>45709</v>
      </c>
      <c r="I58" t="s">
        <v>112</v>
      </c>
    </row>
    <row r="59" spans="1:9" x14ac:dyDescent="0.3">
      <c r="A59" s="2">
        <f t="shared" si="0"/>
        <v>56</v>
      </c>
      <c r="B59" t="s">
        <v>170</v>
      </c>
      <c r="C59" t="s">
        <v>171</v>
      </c>
      <c r="D59" t="s">
        <v>39</v>
      </c>
      <c r="E59" s="11">
        <v>90298.64</v>
      </c>
      <c r="F59" s="3">
        <v>11828</v>
      </c>
      <c r="G59" s="3">
        <v>25</v>
      </c>
      <c r="H59" s="4">
        <v>45940</v>
      </c>
      <c r="I59" t="s">
        <v>43</v>
      </c>
    </row>
    <row r="60" spans="1:9" x14ac:dyDescent="0.3">
      <c r="A60" s="2">
        <f t="shared" si="0"/>
        <v>57</v>
      </c>
      <c r="B60" t="s">
        <v>172</v>
      </c>
      <c r="C60" t="s">
        <v>173</v>
      </c>
      <c r="D60" t="s">
        <v>174</v>
      </c>
      <c r="E60" s="11">
        <v>88863.01999999999</v>
      </c>
      <c r="F60" s="3">
        <v>16461</v>
      </c>
      <c r="G60" s="3">
        <v>21</v>
      </c>
      <c r="H60" s="4">
        <v>45947</v>
      </c>
      <c r="I60" t="s">
        <v>36</v>
      </c>
    </row>
    <row r="61" spans="1:9" x14ac:dyDescent="0.3">
      <c r="A61" s="2">
        <f t="shared" si="0"/>
        <v>58</v>
      </c>
      <c r="B61" t="s">
        <v>175</v>
      </c>
      <c r="C61" t="s">
        <v>176</v>
      </c>
      <c r="D61" t="s">
        <v>39</v>
      </c>
      <c r="E61" s="11">
        <v>83975.959999999992</v>
      </c>
      <c r="F61" s="3">
        <v>11956</v>
      </c>
      <c r="G61" s="3">
        <v>16</v>
      </c>
      <c r="H61" s="4">
        <v>45933</v>
      </c>
      <c r="I61" t="s">
        <v>36</v>
      </c>
    </row>
    <row r="62" spans="1:9" x14ac:dyDescent="0.3">
      <c r="A62" s="2">
        <f t="shared" si="0"/>
        <v>59</v>
      </c>
      <c r="B62" t="s">
        <v>177</v>
      </c>
      <c r="C62" t="s">
        <v>178</v>
      </c>
      <c r="D62" t="s">
        <v>179</v>
      </c>
      <c r="E62" s="11">
        <v>83239.73</v>
      </c>
      <c r="F62" s="3">
        <v>14139</v>
      </c>
      <c r="G62" s="3">
        <v>18</v>
      </c>
      <c r="H62" s="4">
        <v>46003</v>
      </c>
      <c r="I62" t="s">
        <v>36</v>
      </c>
    </row>
    <row r="63" spans="1:9" x14ac:dyDescent="0.3">
      <c r="A63" s="2">
        <f t="shared" si="0"/>
        <v>60</v>
      </c>
      <c r="B63" t="s">
        <v>180</v>
      </c>
      <c r="C63" t="s">
        <v>181</v>
      </c>
      <c r="D63" t="s">
        <v>39</v>
      </c>
      <c r="E63" s="11">
        <v>83235.139999999985</v>
      </c>
      <c r="F63" s="3">
        <v>12364</v>
      </c>
      <c r="G63" s="3">
        <v>13</v>
      </c>
      <c r="H63" s="4">
        <v>45772</v>
      </c>
      <c r="I63" t="s">
        <v>71</v>
      </c>
    </row>
    <row r="64" spans="1:9" x14ac:dyDescent="0.3">
      <c r="A64" s="2">
        <f t="shared" si="0"/>
        <v>61</v>
      </c>
      <c r="B64" t="s">
        <v>182</v>
      </c>
      <c r="C64" t="s">
        <v>183</v>
      </c>
      <c r="D64" t="s">
        <v>39</v>
      </c>
      <c r="E64" s="11">
        <v>82434.73</v>
      </c>
      <c r="F64" s="3">
        <v>11985</v>
      </c>
      <c r="G64" s="3">
        <v>14</v>
      </c>
      <c r="H64" s="4">
        <v>45765</v>
      </c>
      <c r="I64" t="s">
        <v>40</v>
      </c>
    </row>
    <row r="65" spans="1:9" x14ac:dyDescent="0.3">
      <c r="A65" s="2">
        <f t="shared" si="0"/>
        <v>62</v>
      </c>
      <c r="B65" t="s">
        <v>184</v>
      </c>
      <c r="C65" t="s">
        <v>185</v>
      </c>
      <c r="D65" t="s">
        <v>39</v>
      </c>
      <c r="E65" s="11">
        <v>76376.709999999992</v>
      </c>
      <c r="F65" s="3">
        <v>10306</v>
      </c>
      <c r="G65" s="3">
        <v>12</v>
      </c>
      <c r="H65" s="4">
        <v>45744</v>
      </c>
      <c r="I65" t="s">
        <v>36</v>
      </c>
    </row>
    <row r="66" spans="1:9" x14ac:dyDescent="0.3">
      <c r="A66" s="2">
        <f t="shared" si="0"/>
        <v>63</v>
      </c>
      <c r="B66" t="s">
        <v>186</v>
      </c>
      <c r="C66" t="s">
        <v>186</v>
      </c>
      <c r="D66" t="s">
        <v>35</v>
      </c>
      <c r="E66" s="11">
        <v>74571.899999999994</v>
      </c>
      <c r="F66" s="3">
        <v>11701</v>
      </c>
      <c r="G66" s="3">
        <v>22</v>
      </c>
      <c r="H66" s="4">
        <v>45919</v>
      </c>
      <c r="I66" t="s">
        <v>187</v>
      </c>
    </row>
    <row r="67" spans="1:9" x14ac:dyDescent="0.3">
      <c r="A67" s="2">
        <f t="shared" si="0"/>
        <v>64</v>
      </c>
      <c r="B67" t="s">
        <v>188</v>
      </c>
      <c r="C67" t="s">
        <v>189</v>
      </c>
      <c r="D67" t="s">
        <v>190</v>
      </c>
      <c r="E67" s="11">
        <v>74145.799999999988</v>
      </c>
      <c r="F67" s="3">
        <v>10839</v>
      </c>
      <c r="G67" s="3">
        <v>16</v>
      </c>
      <c r="H67" s="4">
        <v>45961</v>
      </c>
      <c r="I67" t="s">
        <v>60</v>
      </c>
    </row>
    <row r="68" spans="1:9" x14ac:dyDescent="0.3">
      <c r="A68" s="2">
        <f t="shared" ref="A68:A131" si="1">IF(B68&lt;&gt;"",ROW()-3,"")</f>
        <v>65</v>
      </c>
      <c r="B68" t="s">
        <v>191</v>
      </c>
      <c r="C68" t="s">
        <v>192</v>
      </c>
      <c r="D68" t="s">
        <v>193</v>
      </c>
      <c r="E68" s="11">
        <v>74080.740000000005</v>
      </c>
      <c r="F68" s="3">
        <v>14067</v>
      </c>
      <c r="G68" s="3">
        <v>22</v>
      </c>
      <c r="H68" s="4">
        <v>45702</v>
      </c>
      <c r="I68" t="s">
        <v>60</v>
      </c>
    </row>
    <row r="69" spans="1:9" x14ac:dyDescent="0.3">
      <c r="A69" s="2">
        <f t="shared" si="1"/>
        <v>66</v>
      </c>
      <c r="B69" t="s">
        <v>194</v>
      </c>
      <c r="C69" t="s">
        <v>195</v>
      </c>
      <c r="D69" t="s">
        <v>77</v>
      </c>
      <c r="E69" s="11">
        <v>72044</v>
      </c>
      <c r="F69" s="3">
        <v>13395</v>
      </c>
      <c r="G69" s="3">
        <v>19</v>
      </c>
      <c r="H69" s="4">
        <v>45968</v>
      </c>
      <c r="I69" t="s">
        <v>155</v>
      </c>
    </row>
    <row r="70" spans="1:9" x14ac:dyDescent="0.3">
      <c r="A70" s="2">
        <f t="shared" si="1"/>
        <v>67</v>
      </c>
      <c r="B70" t="s">
        <v>196</v>
      </c>
      <c r="C70" t="s">
        <v>197</v>
      </c>
      <c r="D70" t="s">
        <v>92</v>
      </c>
      <c r="E70" s="11">
        <v>69315.540000000008</v>
      </c>
      <c r="F70" s="3">
        <v>12496</v>
      </c>
      <c r="G70" s="3">
        <v>22</v>
      </c>
      <c r="H70" s="4">
        <v>45926</v>
      </c>
      <c r="I70" t="s">
        <v>60</v>
      </c>
    </row>
    <row r="71" spans="1:9" x14ac:dyDescent="0.3">
      <c r="A71" s="2">
        <f t="shared" si="1"/>
        <v>68</v>
      </c>
      <c r="B71" t="s">
        <v>198</v>
      </c>
      <c r="C71" t="s">
        <v>198</v>
      </c>
      <c r="D71" t="s">
        <v>199</v>
      </c>
      <c r="E71" s="11">
        <v>66827.34</v>
      </c>
      <c r="F71" s="3">
        <v>10980</v>
      </c>
      <c r="G71" s="3">
        <v>22</v>
      </c>
      <c r="H71" s="4">
        <v>45954</v>
      </c>
      <c r="I71" t="s">
        <v>67</v>
      </c>
    </row>
    <row r="72" spans="1:9" x14ac:dyDescent="0.3">
      <c r="A72" s="2">
        <f t="shared" si="1"/>
        <v>69</v>
      </c>
      <c r="B72" t="s">
        <v>200</v>
      </c>
      <c r="C72" t="s">
        <v>201</v>
      </c>
      <c r="D72" t="s">
        <v>202</v>
      </c>
      <c r="E72" s="11">
        <v>66323.459999999992</v>
      </c>
      <c r="F72" s="3">
        <v>13168</v>
      </c>
      <c r="G72" s="3">
        <v>18</v>
      </c>
      <c r="H72" s="4">
        <v>45891</v>
      </c>
      <c r="I72" t="s">
        <v>36</v>
      </c>
    </row>
    <row r="73" spans="1:9" x14ac:dyDescent="0.3">
      <c r="A73" s="2">
        <f t="shared" si="1"/>
        <v>70</v>
      </c>
      <c r="B73" t="s">
        <v>203</v>
      </c>
      <c r="C73" t="s">
        <v>204</v>
      </c>
      <c r="D73" t="s">
        <v>205</v>
      </c>
      <c r="E73" s="11">
        <v>64336.83</v>
      </c>
      <c r="F73" s="3">
        <v>12436</v>
      </c>
      <c r="G73" s="3">
        <v>18</v>
      </c>
      <c r="H73" s="4">
        <v>45961</v>
      </c>
      <c r="I73" t="s">
        <v>36</v>
      </c>
    </row>
    <row r="74" spans="1:9" x14ac:dyDescent="0.3">
      <c r="A74" s="2">
        <f t="shared" si="1"/>
        <v>71</v>
      </c>
      <c r="B74" t="s">
        <v>206</v>
      </c>
      <c r="C74" t="s">
        <v>207</v>
      </c>
      <c r="D74" t="s">
        <v>208</v>
      </c>
      <c r="E74" s="11">
        <v>63871</v>
      </c>
      <c r="F74" s="3">
        <v>9704</v>
      </c>
      <c r="G74" s="3">
        <v>18</v>
      </c>
      <c r="H74" s="4">
        <v>45660</v>
      </c>
      <c r="I74" t="s">
        <v>155</v>
      </c>
    </row>
    <row r="75" spans="1:9" x14ac:dyDescent="0.3">
      <c r="A75" s="2">
        <f t="shared" si="1"/>
        <v>72</v>
      </c>
      <c r="B75" t="s">
        <v>209</v>
      </c>
      <c r="C75" t="s">
        <v>210</v>
      </c>
      <c r="D75" t="s">
        <v>211</v>
      </c>
      <c r="E75" s="11">
        <v>63305.21</v>
      </c>
      <c r="F75" s="3">
        <v>8735</v>
      </c>
      <c r="G75" s="3">
        <v>13</v>
      </c>
      <c r="H75" s="4">
        <v>45961</v>
      </c>
      <c r="I75" t="s">
        <v>71</v>
      </c>
    </row>
    <row r="76" spans="1:9" x14ac:dyDescent="0.3">
      <c r="A76" s="2">
        <f t="shared" si="1"/>
        <v>73</v>
      </c>
      <c r="B76" t="s">
        <v>212</v>
      </c>
      <c r="C76" t="s">
        <v>213</v>
      </c>
      <c r="D76" t="s">
        <v>169</v>
      </c>
      <c r="E76" s="11">
        <v>61626.89</v>
      </c>
      <c r="F76" s="3">
        <v>12751</v>
      </c>
      <c r="G76" s="3">
        <v>19</v>
      </c>
      <c r="H76" s="4">
        <v>45765</v>
      </c>
      <c r="I76" t="s">
        <v>36</v>
      </c>
    </row>
    <row r="77" spans="1:9" x14ac:dyDescent="0.3">
      <c r="A77" s="2">
        <f t="shared" si="1"/>
        <v>74</v>
      </c>
      <c r="B77" t="s">
        <v>214</v>
      </c>
      <c r="C77" t="s">
        <v>215</v>
      </c>
      <c r="D77" t="s">
        <v>39</v>
      </c>
      <c r="E77" s="11">
        <v>61088.959999999999</v>
      </c>
      <c r="F77" s="3">
        <v>9135</v>
      </c>
      <c r="G77" s="3">
        <v>15</v>
      </c>
      <c r="H77" s="4">
        <v>45758</v>
      </c>
      <c r="I77" t="s">
        <v>43</v>
      </c>
    </row>
    <row r="78" spans="1:9" x14ac:dyDescent="0.3">
      <c r="A78" s="2">
        <f t="shared" si="1"/>
        <v>75</v>
      </c>
      <c r="B78" t="s">
        <v>216</v>
      </c>
      <c r="C78" t="s">
        <v>217</v>
      </c>
      <c r="D78" t="s">
        <v>107</v>
      </c>
      <c r="E78" s="11">
        <v>59957.020000000004</v>
      </c>
      <c r="F78" s="3">
        <v>11741</v>
      </c>
      <c r="G78" s="3">
        <v>17</v>
      </c>
      <c r="H78" s="4">
        <v>45688</v>
      </c>
      <c r="I78" t="s">
        <v>112</v>
      </c>
    </row>
    <row r="79" spans="1:9" x14ac:dyDescent="0.3">
      <c r="A79" s="2">
        <f t="shared" si="1"/>
        <v>76</v>
      </c>
      <c r="B79" t="s">
        <v>218</v>
      </c>
      <c r="C79" t="s">
        <v>219</v>
      </c>
      <c r="D79" t="s">
        <v>39</v>
      </c>
      <c r="E79" s="11">
        <v>58379.43</v>
      </c>
      <c r="F79" s="3">
        <v>8930</v>
      </c>
      <c r="G79" s="3">
        <v>16</v>
      </c>
      <c r="H79" s="4">
        <v>45856</v>
      </c>
      <c r="I79" t="s">
        <v>71</v>
      </c>
    </row>
    <row r="80" spans="1:9" x14ac:dyDescent="0.3">
      <c r="A80" s="2">
        <f t="shared" si="1"/>
        <v>77</v>
      </c>
      <c r="B80" t="s">
        <v>220</v>
      </c>
      <c r="C80" t="s">
        <v>221</v>
      </c>
      <c r="D80" t="s">
        <v>39</v>
      </c>
      <c r="E80" s="11">
        <v>55377.56</v>
      </c>
      <c r="F80" s="3">
        <v>8508</v>
      </c>
      <c r="G80" s="3">
        <v>17</v>
      </c>
      <c r="H80" s="4">
        <v>45954</v>
      </c>
      <c r="I80" t="s">
        <v>36</v>
      </c>
    </row>
    <row r="81" spans="1:9" x14ac:dyDescent="0.3">
      <c r="A81" s="2">
        <f t="shared" si="1"/>
        <v>78</v>
      </c>
      <c r="B81" t="s">
        <v>222</v>
      </c>
      <c r="C81" t="s">
        <v>223</v>
      </c>
      <c r="D81" t="s">
        <v>169</v>
      </c>
      <c r="E81" s="11">
        <v>54366.200000000004</v>
      </c>
      <c r="F81" s="3">
        <v>8877</v>
      </c>
      <c r="G81" s="3">
        <v>16</v>
      </c>
      <c r="H81" s="4">
        <v>45674</v>
      </c>
      <c r="I81" t="s">
        <v>149</v>
      </c>
    </row>
    <row r="82" spans="1:9" x14ac:dyDescent="0.3">
      <c r="A82" s="2">
        <f t="shared" si="1"/>
        <v>79</v>
      </c>
      <c r="B82" t="s">
        <v>224</v>
      </c>
      <c r="C82" t="s">
        <v>225</v>
      </c>
      <c r="D82" t="s">
        <v>39</v>
      </c>
      <c r="E82" s="11">
        <v>52047.519999999997</v>
      </c>
      <c r="F82" s="3">
        <v>8052</v>
      </c>
      <c r="G82" s="3">
        <v>17</v>
      </c>
      <c r="H82" s="4">
        <v>45940</v>
      </c>
      <c r="I82" t="s">
        <v>36</v>
      </c>
    </row>
    <row r="83" spans="1:9" x14ac:dyDescent="0.3">
      <c r="A83" s="2">
        <f t="shared" si="1"/>
        <v>80</v>
      </c>
      <c r="B83" t="s">
        <v>226</v>
      </c>
      <c r="C83" t="s">
        <v>227</v>
      </c>
      <c r="D83" t="s">
        <v>39</v>
      </c>
      <c r="E83" s="11">
        <v>51162.39</v>
      </c>
      <c r="F83" s="3">
        <v>6798</v>
      </c>
      <c r="G83" s="3">
        <v>12</v>
      </c>
      <c r="H83" s="4">
        <v>46017</v>
      </c>
      <c r="I83" t="s">
        <v>71</v>
      </c>
    </row>
    <row r="84" spans="1:9" x14ac:dyDescent="0.3">
      <c r="A84" s="2">
        <f t="shared" si="1"/>
        <v>81</v>
      </c>
      <c r="B84" t="s">
        <v>228</v>
      </c>
      <c r="C84" t="s">
        <v>229</v>
      </c>
      <c r="D84" t="s">
        <v>39</v>
      </c>
      <c r="E84" s="11">
        <v>50940</v>
      </c>
      <c r="F84" s="3">
        <v>7627</v>
      </c>
      <c r="G84" s="3">
        <v>19</v>
      </c>
      <c r="H84" s="4">
        <v>45912</v>
      </c>
      <c r="I84" t="s">
        <v>155</v>
      </c>
    </row>
    <row r="85" spans="1:9" x14ac:dyDescent="0.3">
      <c r="A85" s="2">
        <f t="shared" si="1"/>
        <v>82</v>
      </c>
      <c r="B85" t="s">
        <v>230</v>
      </c>
      <c r="C85" t="s">
        <v>231</v>
      </c>
      <c r="D85" t="s">
        <v>39</v>
      </c>
      <c r="E85" s="11">
        <v>49773.49</v>
      </c>
      <c r="F85" s="3">
        <v>7783</v>
      </c>
      <c r="G85" s="3">
        <v>19</v>
      </c>
      <c r="H85" s="4">
        <v>45807</v>
      </c>
      <c r="I85" t="s">
        <v>60</v>
      </c>
    </row>
    <row r="86" spans="1:9" x14ac:dyDescent="0.3">
      <c r="A86" s="2">
        <f t="shared" si="1"/>
        <v>83</v>
      </c>
      <c r="B86" t="s">
        <v>232</v>
      </c>
      <c r="C86" t="s">
        <v>233</v>
      </c>
      <c r="D86" t="s">
        <v>127</v>
      </c>
      <c r="E86" s="11">
        <v>49043</v>
      </c>
      <c r="F86" s="3">
        <v>8907</v>
      </c>
      <c r="G86" s="3">
        <v>15</v>
      </c>
      <c r="H86" s="4">
        <v>45723</v>
      </c>
      <c r="I86" t="s">
        <v>155</v>
      </c>
    </row>
    <row r="87" spans="1:9" x14ac:dyDescent="0.3">
      <c r="A87" s="2">
        <f t="shared" si="1"/>
        <v>84</v>
      </c>
      <c r="B87" t="s">
        <v>234</v>
      </c>
      <c r="C87" t="s">
        <v>234</v>
      </c>
      <c r="D87" t="s">
        <v>35</v>
      </c>
      <c r="E87" s="11">
        <v>48410.41</v>
      </c>
      <c r="F87" s="3">
        <v>7085</v>
      </c>
      <c r="G87" s="3">
        <v>18</v>
      </c>
      <c r="H87" s="4">
        <v>45975</v>
      </c>
      <c r="I87" t="s">
        <v>235</v>
      </c>
    </row>
    <row r="88" spans="1:9" x14ac:dyDescent="0.3">
      <c r="A88" s="2">
        <f t="shared" si="1"/>
        <v>85</v>
      </c>
      <c r="B88" t="s">
        <v>236</v>
      </c>
      <c r="C88" t="s">
        <v>237</v>
      </c>
      <c r="D88" t="s">
        <v>238</v>
      </c>
      <c r="E88" s="11">
        <v>46654.770000000004</v>
      </c>
      <c r="F88" s="3">
        <v>7040</v>
      </c>
      <c r="G88" s="3">
        <v>19</v>
      </c>
      <c r="H88" s="4">
        <v>45919</v>
      </c>
      <c r="I88" t="s">
        <v>71</v>
      </c>
    </row>
    <row r="89" spans="1:9" x14ac:dyDescent="0.3">
      <c r="A89" s="2">
        <f t="shared" si="1"/>
        <v>86</v>
      </c>
      <c r="B89" t="s">
        <v>239</v>
      </c>
      <c r="C89" t="s">
        <v>240</v>
      </c>
      <c r="D89" t="s">
        <v>241</v>
      </c>
      <c r="E89" s="11">
        <v>46161.619999999995</v>
      </c>
      <c r="F89" s="3">
        <v>6532</v>
      </c>
      <c r="G89" s="3">
        <v>16</v>
      </c>
      <c r="H89" s="4">
        <v>45870</v>
      </c>
      <c r="I89" t="s">
        <v>71</v>
      </c>
    </row>
    <row r="90" spans="1:9" x14ac:dyDescent="0.3">
      <c r="A90" s="2">
        <f t="shared" si="1"/>
        <v>87</v>
      </c>
      <c r="B90" t="s">
        <v>242</v>
      </c>
      <c r="C90" t="s">
        <v>243</v>
      </c>
      <c r="D90" t="s">
        <v>39</v>
      </c>
      <c r="E90" s="11">
        <v>45931.88</v>
      </c>
      <c r="F90" s="3">
        <v>7240</v>
      </c>
      <c r="G90" s="3">
        <v>14</v>
      </c>
      <c r="H90" s="4">
        <v>45863</v>
      </c>
      <c r="I90" t="s">
        <v>36</v>
      </c>
    </row>
    <row r="91" spans="1:9" x14ac:dyDescent="0.3">
      <c r="A91" s="2">
        <f t="shared" si="1"/>
        <v>88</v>
      </c>
      <c r="B91" t="s">
        <v>244</v>
      </c>
      <c r="C91" t="s">
        <v>244</v>
      </c>
      <c r="D91" t="s">
        <v>35</v>
      </c>
      <c r="E91" s="11">
        <v>45365.54</v>
      </c>
      <c r="F91" s="3">
        <v>7581</v>
      </c>
      <c r="G91" s="3" t="s">
        <v>50</v>
      </c>
      <c r="H91" s="4">
        <v>46010</v>
      </c>
      <c r="I91" t="s">
        <v>235</v>
      </c>
    </row>
    <row r="92" spans="1:9" x14ac:dyDescent="0.3">
      <c r="A92" s="2">
        <f t="shared" si="1"/>
        <v>89</v>
      </c>
      <c r="B92" t="s">
        <v>245</v>
      </c>
      <c r="C92" t="s">
        <v>246</v>
      </c>
      <c r="D92" t="s">
        <v>39</v>
      </c>
      <c r="E92" s="11">
        <v>44492.770000000004</v>
      </c>
      <c r="F92" s="3">
        <v>7254</v>
      </c>
      <c r="G92" s="3">
        <v>15</v>
      </c>
      <c r="H92" s="4">
        <v>45877</v>
      </c>
      <c r="I92" t="s">
        <v>43</v>
      </c>
    </row>
    <row r="93" spans="1:9" x14ac:dyDescent="0.3">
      <c r="A93" s="2">
        <f t="shared" si="1"/>
        <v>90</v>
      </c>
      <c r="B93" t="s">
        <v>247</v>
      </c>
      <c r="C93" t="s">
        <v>248</v>
      </c>
      <c r="D93" t="s">
        <v>39</v>
      </c>
      <c r="E93" s="11">
        <v>43502.67</v>
      </c>
      <c r="F93" s="3">
        <v>6046</v>
      </c>
      <c r="G93" s="3">
        <v>15</v>
      </c>
      <c r="H93" s="4">
        <v>45772</v>
      </c>
      <c r="I93" t="s">
        <v>40</v>
      </c>
    </row>
    <row r="94" spans="1:9" x14ac:dyDescent="0.3">
      <c r="A94" s="2">
        <f t="shared" si="1"/>
        <v>91</v>
      </c>
      <c r="B94" t="s">
        <v>249</v>
      </c>
      <c r="C94" t="s">
        <v>250</v>
      </c>
      <c r="D94" t="s">
        <v>39</v>
      </c>
      <c r="E94" s="11">
        <v>43476.29</v>
      </c>
      <c r="F94" s="3">
        <v>6634</v>
      </c>
      <c r="G94" s="3">
        <v>12</v>
      </c>
      <c r="H94" s="4">
        <v>45709</v>
      </c>
      <c r="I94" t="s">
        <v>36</v>
      </c>
    </row>
    <row r="95" spans="1:9" x14ac:dyDescent="0.3">
      <c r="A95" s="2">
        <f t="shared" si="1"/>
        <v>92</v>
      </c>
      <c r="B95" t="s">
        <v>251</v>
      </c>
      <c r="C95" t="s">
        <v>252</v>
      </c>
      <c r="D95" t="s">
        <v>39</v>
      </c>
      <c r="E95" s="11">
        <v>43230.590000000004</v>
      </c>
      <c r="F95" s="3">
        <v>6958</v>
      </c>
      <c r="G95" s="3">
        <v>16</v>
      </c>
      <c r="H95" s="4">
        <v>45632</v>
      </c>
      <c r="I95" t="s">
        <v>60</v>
      </c>
    </row>
    <row r="96" spans="1:9" x14ac:dyDescent="0.3">
      <c r="A96" s="2">
        <f t="shared" si="1"/>
        <v>93</v>
      </c>
      <c r="B96" t="s">
        <v>253</v>
      </c>
      <c r="C96" t="s">
        <v>253</v>
      </c>
      <c r="D96" t="s">
        <v>35</v>
      </c>
      <c r="E96" s="11">
        <v>40648</v>
      </c>
      <c r="F96" s="3">
        <v>6212</v>
      </c>
      <c r="G96" s="3">
        <v>14</v>
      </c>
      <c r="H96" s="4">
        <v>45989</v>
      </c>
      <c r="I96" t="s">
        <v>254</v>
      </c>
    </row>
    <row r="97" spans="1:9" x14ac:dyDescent="0.3">
      <c r="A97" s="2">
        <f t="shared" si="1"/>
        <v>94</v>
      </c>
      <c r="B97" t="s">
        <v>255</v>
      </c>
      <c r="C97" t="s">
        <v>256</v>
      </c>
      <c r="D97" t="s">
        <v>39</v>
      </c>
      <c r="E97" s="11">
        <v>40160.449999999997</v>
      </c>
      <c r="F97" s="3">
        <v>5861</v>
      </c>
      <c r="G97" s="3">
        <v>15</v>
      </c>
      <c r="H97" s="4">
        <v>45807</v>
      </c>
      <c r="I97" t="s">
        <v>112</v>
      </c>
    </row>
    <row r="98" spans="1:9" x14ac:dyDescent="0.3">
      <c r="A98" s="2">
        <f t="shared" si="1"/>
        <v>95</v>
      </c>
      <c r="B98" t="s">
        <v>257</v>
      </c>
      <c r="C98" t="s">
        <v>258</v>
      </c>
      <c r="D98" t="s">
        <v>39</v>
      </c>
      <c r="E98" s="11">
        <v>39452.35</v>
      </c>
      <c r="F98" s="3">
        <v>6536</v>
      </c>
      <c r="G98" s="3">
        <v>19</v>
      </c>
      <c r="H98" s="4">
        <v>45828</v>
      </c>
      <c r="I98" t="s">
        <v>112</v>
      </c>
    </row>
    <row r="99" spans="1:9" x14ac:dyDescent="0.3">
      <c r="A99" s="2">
        <f t="shared" si="1"/>
        <v>96</v>
      </c>
      <c r="B99" t="s">
        <v>259</v>
      </c>
      <c r="C99" t="s">
        <v>259</v>
      </c>
      <c r="D99" t="s">
        <v>35</v>
      </c>
      <c r="E99" s="11">
        <v>39012</v>
      </c>
      <c r="F99" s="3">
        <v>6277</v>
      </c>
      <c r="G99" s="3">
        <v>6</v>
      </c>
      <c r="H99" s="4">
        <v>45975</v>
      </c>
      <c r="I99" t="s">
        <v>260</v>
      </c>
    </row>
    <row r="100" spans="1:9" x14ac:dyDescent="0.3">
      <c r="A100" s="2">
        <f t="shared" si="1"/>
        <v>97</v>
      </c>
      <c r="B100" t="s">
        <v>261</v>
      </c>
      <c r="C100" t="s">
        <v>262</v>
      </c>
      <c r="D100" t="s">
        <v>39</v>
      </c>
      <c r="E100" s="11">
        <v>37108.68</v>
      </c>
      <c r="F100" s="3">
        <v>5114</v>
      </c>
      <c r="G100" s="3">
        <v>15</v>
      </c>
      <c r="H100" s="4">
        <v>45849</v>
      </c>
      <c r="I100" t="s">
        <v>36</v>
      </c>
    </row>
    <row r="101" spans="1:9" x14ac:dyDescent="0.3">
      <c r="A101" s="2">
        <f t="shared" si="1"/>
        <v>98</v>
      </c>
      <c r="B101" t="s">
        <v>263</v>
      </c>
      <c r="C101" t="s">
        <v>264</v>
      </c>
      <c r="D101" t="s">
        <v>39</v>
      </c>
      <c r="E101" s="11">
        <v>35973</v>
      </c>
      <c r="F101" s="3">
        <v>6879</v>
      </c>
      <c r="G101" s="3">
        <v>1</v>
      </c>
      <c r="H101" s="4">
        <v>45779</v>
      </c>
      <c r="I101" t="s">
        <v>155</v>
      </c>
    </row>
    <row r="102" spans="1:9" x14ac:dyDescent="0.3">
      <c r="A102" s="2">
        <f t="shared" si="1"/>
        <v>99</v>
      </c>
      <c r="B102" t="s">
        <v>265</v>
      </c>
      <c r="C102" t="s">
        <v>266</v>
      </c>
      <c r="D102" t="s">
        <v>39</v>
      </c>
      <c r="E102" s="11">
        <v>35537.24</v>
      </c>
      <c r="F102" s="3">
        <v>5204</v>
      </c>
      <c r="G102" s="3">
        <v>14</v>
      </c>
      <c r="H102" s="4">
        <v>45786</v>
      </c>
      <c r="I102" t="s">
        <v>36</v>
      </c>
    </row>
    <row r="103" spans="1:9" x14ac:dyDescent="0.3">
      <c r="A103" s="2">
        <f t="shared" si="1"/>
        <v>100</v>
      </c>
      <c r="B103" t="s">
        <v>267</v>
      </c>
      <c r="C103" t="s">
        <v>268</v>
      </c>
      <c r="D103" t="s">
        <v>193</v>
      </c>
      <c r="E103" s="11">
        <v>35466.35</v>
      </c>
      <c r="F103" s="3">
        <v>5153</v>
      </c>
      <c r="G103" s="3">
        <v>16</v>
      </c>
      <c r="H103" s="4">
        <v>45975</v>
      </c>
      <c r="I103" t="s">
        <v>55</v>
      </c>
    </row>
    <row r="104" spans="1:9" x14ac:dyDescent="0.3">
      <c r="A104" s="2">
        <f t="shared" si="1"/>
        <v>101</v>
      </c>
      <c r="B104" t="s">
        <v>269</v>
      </c>
      <c r="C104" t="s">
        <v>270</v>
      </c>
      <c r="D104" t="s">
        <v>127</v>
      </c>
      <c r="E104" s="11">
        <v>34960.600000000013</v>
      </c>
      <c r="F104" s="3">
        <v>6959</v>
      </c>
      <c r="G104" s="3">
        <v>17</v>
      </c>
      <c r="H104" s="4">
        <v>45667</v>
      </c>
      <c r="I104" t="s">
        <v>36</v>
      </c>
    </row>
    <row r="105" spans="1:9" x14ac:dyDescent="0.3">
      <c r="A105" s="2">
        <f t="shared" si="1"/>
        <v>102</v>
      </c>
      <c r="B105" t="s">
        <v>271</v>
      </c>
      <c r="C105" t="s">
        <v>272</v>
      </c>
      <c r="D105" t="s">
        <v>39</v>
      </c>
      <c r="E105" s="11">
        <v>34836</v>
      </c>
      <c r="F105" s="3">
        <v>4866</v>
      </c>
      <c r="G105" s="3">
        <v>20</v>
      </c>
      <c r="H105" s="4">
        <v>45996</v>
      </c>
      <c r="I105" t="s">
        <v>155</v>
      </c>
    </row>
    <row r="106" spans="1:9" x14ac:dyDescent="0.3">
      <c r="A106" s="2">
        <f t="shared" si="1"/>
        <v>103</v>
      </c>
      <c r="B106" t="s">
        <v>273</v>
      </c>
      <c r="C106" t="s">
        <v>274</v>
      </c>
      <c r="D106" t="s">
        <v>275</v>
      </c>
      <c r="E106" s="11">
        <v>34740.92</v>
      </c>
      <c r="F106" s="3">
        <v>7092</v>
      </c>
      <c r="G106" s="3">
        <v>17</v>
      </c>
      <c r="H106" s="4">
        <v>45814</v>
      </c>
      <c r="I106" t="s">
        <v>36</v>
      </c>
    </row>
    <row r="107" spans="1:9" x14ac:dyDescent="0.3">
      <c r="A107" s="2">
        <f t="shared" si="1"/>
        <v>104</v>
      </c>
      <c r="B107" t="s">
        <v>276</v>
      </c>
      <c r="C107" t="s">
        <v>276</v>
      </c>
      <c r="D107" t="s">
        <v>277</v>
      </c>
      <c r="E107" s="11">
        <v>34437.200000000004</v>
      </c>
      <c r="F107" s="3">
        <v>5373</v>
      </c>
      <c r="G107" s="3">
        <v>23</v>
      </c>
      <c r="H107" s="4">
        <v>45926</v>
      </c>
      <c r="I107" t="s">
        <v>67</v>
      </c>
    </row>
    <row r="108" spans="1:9" x14ac:dyDescent="0.3">
      <c r="A108" s="2">
        <f t="shared" si="1"/>
        <v>105</v>
      </c>
      <c r="B108" t="s">
        <v>278</v>
      </c>
      <c r="C108" t="s">
        <v>279</v>
      </c>
      <c r="D108" t="s">
        <v>193</v>
      </c>
      <c r="E108" s="11">
        <v>33563.47</v>
      </c>
      <c r="F108" s="3">
        <v>4386</v>
      </c>
      <c r="G108" s="3">
        <v>9</v>
      </c>
      <c r="H108" s="4">
        <v>45611</v>
      </c>
      <c r="I108" t="s">
        <v>55</v>
      </c>
    </row>
    <row r="109" spans="1:9" x14ac:dyDescent="0.3">
      <c r="A109" s="2">
        <f t="shared" si="1"/>
        <v>106</v>
      </c>
      <c r="B109" t="s">
        <v>280</v>
      </c>
      <c r="C109" t="s">
        <v>281</v>
      </c>
      <c r="D109" t="s">
        <v>39</v>
      </c>
      <c r="E109" s="11">
        <v>33420.07</v>
      </c>
      <c r="F109" s="3">
        <v>5444</v>
      </c>
      <c r="G109" s="3">
        <v>17</v>
      </c>
      <c r="H109" s="4">
        <v>45807</v>
      </c>
      <c r="I109" t="s">
        <v>71</v>
      </c>
    </row>
    <row r="110" spans="1:9" x14ac:dyDescent="0.3">
      <c r="A110" s="2">
        <f t="shared" si="1"/>
        <v>107</v>
      </c>
      <c r="B110" t="s">
        <v>282</v>
      </c>
      <c r="C110" t="s">
        <v>283</v>
      </c>
      <c r="D110" t="s">
        <v>127</v>
      </c>
      <c r="E110" s="11">
        <v>32498.319999999996</v>
      </c>
      <c r="F110" s="3">
        <v>7257</v>
      </c>
      <c r="G110" s="3">
        <v>19</v>
      </c>
      <c r="H110" s="4">
        <v>45794</v>
      </c>
      <c r="I110" t="s">
        <v>36</v>
      </c>
    </row>
    <row r="111" spans="1:9" x14ac:dyDescent="0.3">
      <c r="A111" s="2">
        <f t="shared" si="1"/>
        <v>108</v>
      </c>
      <c r="B111" t="s">
        <v>284</v>
      </c>
      <c r="C111" t="s">
        <v>285</v>
      </c>
      <c r="D111" t="s">
        <v>39</v>
      </c>
      <c r="E111" s="11">
        <v>32323.58</v>
      </c>
      <c r="F111" s="3">
        <v>4910</v>
      </c>
      <c r="G111" s="3">
        <v>18</v>
      </c>
      <c r="H111" s="4">
        <v>45695</v>
      </c>
      <c r="I111" t="s">
        <v>43</v>
      </c>
    </row>
    <row r="112" spans="1:9" x14ac:dyDescent="0.3">
      <c r="A112" s="2">
        <f t="shared" si="1"/>
        <v>109</v>
      </c>
      <c r="B112" t="s">
        <v>286</v>
      </c>
      <c r="C112" t="s">
        <v>287</v>
      </c>
      <c r="D112" t="s">
        <v>39</v>
      </c>
      <c r="E112" s="11">
        <v>32132.79</v>
      </c>
      <c r="F112" s="3">
        <v>5742</v>
      </c>
      <c r="G112" s="3">
        <v>21</v>
      </c>
      <c r="H112" s="4">
        <v>45737</v>
      </c>
      <c r="I112" t="s">
        <v>43</v>
      </c>
    </row>
    <row r="113" spans="1:9" x14ac:dyDescent="0.3">
      <c r="A113" s="2">
        <f t="shared" si="1"/>
        <v>110</v>
      </c>
      <c r="B113" t="s">
        <v>288</v>
      </c>
      <c r="C113" t="s">
        <v>289</v>
      </c>
      <c r="D113" t="s">
        <v>39</v>
      </c>
      <c r="E113" s="11">
        <v>30127.06</v>
      </c>
      <c r="F113" s="3">
        <v>4349</v>
      </c>
      <c r="G113" s="3">
        <v>12</v>
      </c>
      <c r="H113" s="4">
        <v>45695</v>
      </c>
      <c r="I113" t="s">
        <v>36</v>
      </c>
    </row>
    <row r="114" spans="1:9" x14ac:dyDescent="0.3">
      <c r="A114" s="2">
        <f t="shared" si="1"/>
        <v>111</v>
      </c>
      <c r="B114" t="s">
        <v>290</v>
      </c>
      <c r="C114" t="s">
        <v>291</v>
      </c>
      <c r="D114" t="s">
        <v>148</v>
      </c>
      <c r="E114" s="11">
        <v>30114.61</v>
      </c>
      <c r="F114" s="3">
        <v>5119</v>
      </c>
      <c r="G114" s="3">
        <v>14</v>
      </c>
      <c r="H114" s="4">
        <v>45919</v>
      </c>
      <c r="I114" t="s">
        <v>292</v>
      </c>
    </row>
    <row r="115" spans="1:9" x14ac:dyDescent="0.3">
      <c r="A115" s="2">
        <f t="shared" si="1"/>
        <v>112</v>
      </c>
      <c r="B115" t="s">
        <v>293</v>
      </c>
      <c r="C115" t="s">
        <v>294</v>
      </c>
      <c r="D115" t="s">
        <v>39</v>
      </c>
      <c r="E115" s="11">
        <v>29884.989999999998</v>
      </c>
      <c r="F115" s="3">
        <v>4590</v>
      </c>
      <c r="G115" s="3">
        <v>20</v>
      </c>
      <c r="H115" s="4">
        <v>45751</v>
      </c>
      <c r="I115" t="s">
        <v>60</v>
      </c>
    </row>
    <row r="116" spans="1:9" x14ac:dyDescent="0.3">
      <c r="A116" s="2">
        <f t="shared" si="1"/>
        <v>113</v>
      </c>
      <c r="B116" t="s">
        <v>295</v>
      </c>
      <c r="C116" t="s">
        <v>296</v>
      </c>
      <c r="D116" t="s">
        <v>127</v>
      </c>
      <c r="E116" s="11">
        <v>29566.879999999997</v>
      </c>
      <c r="F116" s="3">
        <v>5232</v>
      </c>
      <c r="G116" s="3">
        <v>20</v>
      </c>
      <c r="H116" s="4">
        <v>45975</v>
      </c>
      <c r="I116" t="s">
        <v>36</v>
      </c>
    </row>
    <row r="117" spans="1:9" x14ac:dyDescent="0.3">
      <c r="A117" s="2">
        <f t="shared" si="1"/>
        <v>114</v>
      </c>
      <c r="B117" t="s">
        <v>297</v>
      </c>
      <c r="C117" t="s">
        <v>298</v>
      </c>
      <c r="D117" t="s">
        <v>299</v>
      </c>
      <c r="E117" s="11">
        <v>29368.690000000002</v>
      </c>
      <c r="F117" s="3">
        <v>6247</v>
      </c>
      <c r="G117" s="3">
        <v>18</v>
      </c>
      <c r="H117" s="4">
        <v>45807</v>
      </c>
      <c r="I117" t="s">
        <v>112</v>
      </c>
    </row>
    <row r="118" spans="1:9" x14ac:dyDescent="0.3">
      <c r="A118" s="2">
        <f t="shared" si="1"/>
        <v>115</v>
      </c>
      <c r="B118" t="s">
        <v>300</v>
      </c>
      <c r="C118" t="s">
        <v>301</v>
      </c>
      <c r="D118" t="s">
        <v>302</v>
      </c>
      <c r="E118" s="11">
        <v>28566.26</v>
      </c>
      <c r="F118" s="3">
        <v>5417</v>
      </c>
      <c r="G118" s="3">
        <v>22</v>
      </c>
      <c r="H118" s="4">
        <v>45765</v>
      </c>
      <c r="I118" t="s">
        <v>143</v>
      </c>
    </row>
    <row r="119" spans="1:9" x14ac:dyDescent="0.3">
      <c r="A119" s="2">
        <f t="shared" si="1"/>
        <v>116</v>
      </c>
      <c r="B119" t="s">
        <v>303</v>
      </c>
      <c r="C119" t="s">
        <v>304</v>
      </c>
      <c r="D119" t="s">
        <v>305</v>
      </c>
      <c r="E119" s="11">
        <v>27901.759999999998</v>
      </c>
      <c r="F119" s="3">
        <v>4722</v>
      </c>
      <c r="G119" s="3">
        <v>16</v>
      </c>
      <c r="H119" s="4">
        <v>45891</v>
      </c>
      <c r="I119" t="s">
        <v>112</v>
      </c>
    </row>
    <row r="120" spans="1:9" x14ac:dyDescent="0.3">
      <c r="A120" s="2">
        <f t="shared" si="1"/>
        <v>117</v>
      </c>
      <c r="B120" t="s">
        <v>306</v>
      </c>
      <c r="C120" t="s">
        <v>307</v>
      </c>
      <c r="D120" t="s">
        <v>39</v>
      </c>
      <c r="E120" s="11">
        <v>27053.129999999997</v>
      </c>
      <c r="F120" s="3">
        <v>4516</v>
      </c>
      <c r="G120" s="3">
        <v>15</v>
      </c>
      <c r="H120" s="4">
        <v>45891</v>
      </c>
      <c r="I120" t="s">
        <v>60</v>
      </c>
    </row>
    <row r="121" spans="1:9" x14ac:dyDescent="0.3">
      <c r="A121" s="2">
        <f t="shared" si="1"/>
        <v>118</v>
      </c>
      <c r="B121" t="s">
        <v>308</v>
      </c>
      <c r="C121" t="s">
        <v>309</v>
      </c>
      <c r="D121" t="s">
        <v>169</v>
      </c>
      <c r="E121" s="11">
        <v>26338</v>
      </c>
      <c r="F121" s="3">
        <v>4208</v>
      </c>
      <c r="G121" s="3">
        <v>17</v>
      </c>
      <c r="H121" s="4">
        <v>45877</v>
      </c>
      <c r="I121" t="s">
        <v>155</v>
      </c>
    </row>
    <row r="122" spans="1:9" x14ac:dyDescent="0.3">
      <c r="A122" s="2">
        <f t="shared" si="1"/>
        <v>119</v>
      </c>
      <c r="B122" t="s">
        <v>310</v>
      </c>
      <c r="C122" t="s">
        <v>311</v>
      </c>
      <c r="D122" t="s">
        <v>107</v>
      </c>
      <c r="E122" s="11">
        <v>25402.920000000002</v>
      </c>
      <c r="F122" s="3">
        <v>4604</v>
      </c>
      <c r="G122" s="3">
        <v>17</v>
      </c>
      <c r="H122" s="4">
        <v>45716</v>
      </c>
      <c r="I122" t="s">
        <v>36</v>
      </c>
    </row>
    <row r="123" spans="1:9" x14ac:dyDescent="0.3">
      <c r="A123" s="2">
        <f t="shared" si="1"/>
        <v>120</v>
      </c>
      <c r="B123" t="s">
        <v>312</v>
      </c>
      <c r="C123" t="s">
        <v>313</v>
      </c>
      <c r="D123" t="s">
        <v>314</v>
      </c>
      <c r="E123" s="11">
        <v>25209.63</v>
      </c>
      <c r="F123" s="3">
        <v>4725</v>
      </c>
      <c r="G123" s="3">
        <v>19</v>
      </c>
      <c r="H123" s="4">
        <v>45695</v>
      </c>
      <c r="I123" t="s">
        <v>36</v>
      </c>
    </row>
    <row r="124" spans="1:9" x14ac:dyDescent="0.3">
      <c r="A124" s="2">
        <f t="shared" si="1"/>
        <v>121</v>
      </c>
      <c r="B124" t="s">
        <v>315</v>
      </c>
      <c r="C124" t="s">
        <v>316</v>
      </c>
      <c r="D124" t="s">
        <v>169</v>
      </c>
      <c r="E124" s="11">
        <v>25138.16</v>
      </c>
      <c r="F124" s="3">
        <v>5100</v>
      </c>
      <c r="G124" s="3">
        <v>18</v>
      </c>
      <c r="H124" s="4">
        <v>45786</v>
      </c>
      <c r="I124" t="s">
        <v>317</v>
      </c>
    </row>
    <row r="125" spans="1:9" x14ac:dyDescent="0.3">
      <c r="A125" s="2">
        <f t="shared" si="1"/>
        <v>122</v>
      </c>
      <c r="B125" t="s">
        <v>318</v>
      </c>
      <c r="C125" t="s">
        <v>319</v>
      </c>
      <c r="D125" t="s">
        <v>127</v>
      </c>
      <c r="E125" s="11">
        <v>24082</v>
      </c>
      <c r="F125" s="3">
        <v>4519</v>
      </c>
      <c r="G125" s="3">
        <v>16</v>
      </c>
      <c r="H125" s="4">
        <v>45919</v>
      </c>
      <c r="I125" t="s">
        <v>155</v>
      </c>
    </row>
    <row r="126" spans="1:9" x14ac:dyDescent="0.3">
      <c r="A126" s="2">
        <f t="shared" si="1"/>
        <v>123</v>
      </c>
      <c r="B126" t="s">
        <v>320</v>
      </c>
      <c r="C126" t="s">
        <v>320</v>
      </c>
      <c r="D126" t="s">
        <v>35</v>
      </c>
      <c r="E126" s="11">
        <v>23819.33</v>
      </c>
      <c r="F126" s="3">
        <v>3437</v>
      </c>
      <c r="G126" s="3">
        <v>6</v>
      </c>
      <c r="H126" s="4">
        <v>45695</v>
      </c>
      <c r="I126" t="s">
        <v>321</v>
      </c>
    </row>
    <row r="127" spans="1:9" x14ac:dyDescent="0.3">
      <c r="A127" s="2">
        <f t="shared" si="1"/>
        <v>124</v>
      </c>
      <c r="B127" t="s">
        <v>322</v>
      </c>
      <c r="C127" t="s">
        <v>323</v>
      </c>
      <c r="D127" t="s">
        <v>39</v>
      </c>
      <c r="E127" s="11">
        <v>23697.439999999999</v>
      </c>
      <c r="F127" s="3">
        <v>3650</v>
      </c>
      <c r="G127" s="3">
        <v>19</v>
      </c>
      <c r="H127" s="4">
        <v>45898</v>
      </c>
      <c r="I127" t="s">
        <v>43</v>
      </c>
    </row>
    <row r="128" spans="1:9" x14ac:dyDescent="0.3">
      <c r="A128" s="2">
        <f t="shared" si="1"/>
        <v>125</v>
      </c>
      <c r="B128" t="s">
        <v>324</v>
      </c>
      <c r="C128" t="s">
        <v>325</v>
      </c>
      <c r="D128" t="s">
        <v>326</v>
      </c>
      <c r="E128" s="11">
        <v>23483.3</v>
      </c>
      <c r="F128" s="3">
        <v>3823</v>
      </c>
      <c r="G128" s="3">
        <v>17</v>
      </c>
      <c r="H128" s="4">
        <v>45674</v>
      </c>
      <c r="I128" t="s">
        <v>112</v>
      </c>
    </row>
    <row r="129" spans="1:9" x14ac:dyDescent="0.3">
      <c r="A129" s="2">
        <f t="shared" si="1"/>
        <v>126</v>
      </c>
      <c r="B129" t="s">
        <v>327</v>
      </c>
      <c r="C129" t="s">
        <v>328</v>
      </c>
      <c r="D129" t="s">
        <v>127</v>
      </c>
      <c r="E129" s="11">
        <v>23442.25</v>
      </c>
      <c r="F129" s="3">
        <v>4582</v>
      </c>
      <c r="G129" s="3">
        <v>18</v>
      </c>
      <c r="H129" s="4">
        <v>45912</v>
      </c>
      <c r="I129" t="s">
        <v>36</v>
      </c>
    </row>
    <row r="130" spans="1:9" x14ac:dyDescent="0.3">
      <c r="A130" s="2">
        <f t="shared" si="1"/>
        <v>127</v>
      </c>
      <c r="B130" t="s">
        <v>329</v>
      </c>
      <c r="C130" t="s">
        <v>330</v>
      </c>
      <c r="D130" t="s">
        <v>193</v>
      </c>
      <c r="E130" s="11">
        <v>22768.16</v>
      </c>
      <c r="F130" s="3">
        <v>3213</v>
      </c>
      <c r="G130" s="3">
        <v>13</v>
      </c>
      <c r="H130" s="4">
        <v>45667</v>
      </c>
      <c r="I130" t="s">
        <v>36</v>
      </c>
    </row>
    <row r="131" spans="1:9" x14ac:dyDescent="0.3">
      <c r="A131" s="2">
        <f t="shared" si="1"/>
        <v>128</v>
      </c>
      <c r="B131" t="s">
        <v>331</v>
      </c>
      <c r="C131" t="s">
        <v>332</v>
      </c>
      <c r="D131" t="s">
        <v>39</v>
      </c>
      <c r="E131" s="11">
        <v>22578.44</v>
      </c>
      <c r="F131" s="3">
        <v>3514</v>
      </c>
      <c r="G131" s="3">
        <v>9</v>
      </c>
      <c r="H131" s="4">
        <v>45639</v>
      </c>
      <c r="I131" t="s">
        <v>40</v>
      </c>
    </row>
    <row r="132" spans="1:9" x14ac:dyDescent="0.3">
      <c r="A132" s="2">
        <f t="shared" ref="A132:A195" si="2">IF(B132&lt;&gt;"",ROW()-3,"")</f>
        <v>129</v>
      </c>
      <c r="B132" t="s">
        <v>333</v>
      </c>
      <c r="C132" t="s">
        <v>334</v>
      </c>
      <c r="D132" t="s">
        <v>92</v>
      </c>
      <c r="E132" s="11">
        <v>20538.32</v>
      </c>
      <c r="F132" s="3">
        <v>3268</v>
      </c>
      <c r="G132" s="3">
        <v>13</v>
      </c>
      <c r="H132" s="4">
        <v>45730</v>
      </c>
      <c r="I132" t="s">
        <v>36</v>
      </c>
    </row>
    <row r="133" spans="1:9" x14ac:dyDescent="0.3">
      <c r="A133" s="2">
        <f t="shared" si="2"/>
        <v>130</v>
      </c>
      <c r="B133" t="s">
        <v>335</v>
      </c>
      <c r="C133" t="s">
        <v>336</v>
      </c>
      <c r="D133" t="s">
        <v>337</v>
      </c>
      <c r="E133" s="11">
        <v>20460.25</v>
      </c>
      <c r="F133" s="3">
        <v>3069</v>
      </c>
      <c r="G133" s="3">
        <v>13</v>
      </c>
      <c r="H133" s="4">
        <v>45954</v>
      </c>
      <c r="I133" t="s">
        <v>112</v>
      </c>
    </row>
    <row r="134" spans="1:9" x14ac:dyDescent="0.3">
      <c r="A134" s="2">
        <f t="shared" si="2"/>
        <v>131</v>
      </c>
      <c r="B134" t="s">
        <v>338</v>
      </c>
      <c r="C134" t="s">
        <v>339</v>
      </c>
      <c r="D134" t="s">
        <v>39</v>
      </c>
      <c r="E134" s="11">
        <v>19840.36</v>
      </c>
      <c r="F134" s="3">
        <v>2805</v>
      </c>
      <c r="G134" s="3">
        <v>11</v>
      </c>
      <c r="H134" s="4">
        <v>45688</v>
      </c>
      <c r="I134" t="s">
        <v>40</v>
      </c>
    </row>
    <row r="135" spans="1:9" x14ac:dyDescent="0.3">
      <c r="A135" s="2">
        <f t="shared" si="2"/>
        <v>132</v>
      </c>
      <c r="B135" t="s">
        <v>340</v>
      </c>
      <c r="C135" t="s">
        <v>341</v>
      </c>
      <c r="D135" t="s">
        <v>342</v>
      </c>
      <c r="E135" s="11">
        <v>19375</v>
      </c>
      <c r="F135" s="3">
        <v>4391</v>
      </c>
      <c r="G135" s="3">
        <v>18</v>
      </c>
      <c r="H135" s="4">
        <v>45758</v>
      </c>
      <c r="I135" t="s">
        <v>155</v>
      </c>
    </row>
    <row r="136" spans="1:9" x14ac:dyDescent="0.3">
      <c r="A136" s="2">
        <f t="shared" si="2"/>
        <v>133</v>
      </c>
      <c r="B136" t="s">
        <v>343</v>
      </c>
      <c r="C136" t="s">
        <v>344</v>
      </c>
      <c r="D136" t="s">
        <v>39</v>
      </c>
      <c r="E136" s="11">
        <v>19123.099999999999</v>
      </c>
      <c r="F136" s="3">
        <v>2794</v>
      </c>
      <c r="G136" s="3">
        <v>14</v>
      </c>
      <c r="H136" s="4">
        <v>45933</v>
      </c>
      <c r="I136" t="s">
        <v>112</v>
      </c>
    </row>
    <row r="137" spans="1:9" x14ac:dyDescent="0.3">
      <c r="A137" s="2">
        <f t="shared" si="2"/>
        <v>134</v>
      </c>
      <c r="B137" t="s">
        <v>345</v>
      </c>
      <c r="C137" t="s">
        <v>346</v>
      </c>
      <c r="D137" t="s">
        <v>347</v>
      </c>
      <c r="E137" s="11">
        <v>18782.510000000002</v>
      </c>
      <c r="F137" s="3">
        <v>2661</v>
      </c>
      <c r="G137" s="3">
        <v>13</v>
      </c>
      <c r="H137" s="4">
        <v>45926</v>
      </c>
      <c r="I137" t="s">
        <v>36</v>
      </c>
    </row>
    <row r="138" spans="1:9" x14ac:dyDescent="0.3">
      <c r="A138" s="2">
        <f t="shared" si="2"/>
        <v>135</v>
      </c>
      <c r="B138" t="s">
        <v>348</v>
      </c>
      <c r="C138" t="s">
        <v>349</v>
      </c>
      <c r="D138" t="s">
        <v>39</v>
      </c>
      <c r="E138" s="11">
        <v>18221.240000000002</v>
      </c>
      <c r="F138" s="3">
        <v>2554</v>
      </c>
      <c r="G138" s="3">
        <v>16</v>
      </c>
      <c r="H138" s="4">
        <v>45751</v>
      </c>
      <c r="I138" t="s">
        <v>143</v>
      </c>
    </row>
    <row r="139" spans="1:9" x14ac:dyDescent="0.3">
      <c r="A139" s="2">
        <f t="shared" si="2"/>
        <v>136</v>
      </c>
      <c r="B139" t="s">
        <v>350</v>
      </c>
      <c r="C139" t="s">
        <v>351</v>
      </c>
      <c r="D139" t="s">
        <v>39</v>
      </c>
      <c r="E139" s="11">
        <v>18093.38</v>
      </c>
      <c r="F139" s="3">
        <v>3042</v>
      </c>
      <c r="G139" s="3">
        <v>15</v>
      </c>
      <c r="H139" s="4">
        <v>45674</v>
      </c>
      <c r="I139" t="s">
        <v>43</v>
      </c>
    </row>
    <row r="140" spans="1:9" x14ac:dyDescent="0.3">
      <c r="A140" s="2">
        <f t="shared" si="2"/>
        <v>137</v>
      </c>
      <c r="B140" t="s">
        <v>352</v>
      </c>
      <c r="C140" t="s">
        <v>353</v>
      </c>
      <c r="D140" t="s">
        <v>39</v>
      </c>
      <c r="E140" s="11">
        <v>17747.34</v>
      </c>
      <c r="F140" s="3">
        <v>2750</v>
      </c>
      <c r="G140" s="3">
        <v>18</v>
      </c>
      <c r="H140" s="4">
        <v>45898</v>
      </c>
      <c r="I140" t="s">
        <v>71</v>
      </c>
    </row>
    <row r="141" spans="1:9" x14ac:dyDescent="0.3">
      <c r="A141" s="2">
        <f t="shared" si="2"/>
        <v>138</v>
      </c>
      <c r="B141" t="s">
        <v>354</v>
      </c>
      <c r="C141" t="s">
        <v>355</v>
      </c>
      <c r="D141" t="s">
        <v>39</v>
      </c>
      <c r="E141" s="11">
        <v>17419</v>
      </c>
      <c r="F141" s="3">
        <v>2765</v>
      </c>
      <c r="G141" s="3">
        <v>12</v>
      </c>
      <c r="H141" s="4">
        <v>45709</v>
      </c>
      <c r="I141" t="s">
        <v>155</v>
      </c>
    </row>
    <row r="142" spans="1:9" x14ac:dyDescent="0.3">
      <c r="A142" s="2">
        <f t="shared" si="2"/>
        <v>139</v>
      </c>
      <c r="B142" t="s">
        <v>356</v>
      </c>
      <c r="C142" t="s">
        <v>357</v>
      </c>
      <c r="D142" t="s">
        <v>39</v>
      </c>
      <c r="E142" s="11">
        <v>16766.530000000002</v>
      </c>
      <c r="F142" s="3">
        <v>2924</v>
      </c>
      <c r="G142" s="3">
        <v>15</v>
      </c>
      <c r="H142" s="4">
        <v>45737</v>
      </c>
      <c r="I142" t="s">
        <v>55</v>
      </c>
    </row>
    <row r="143" spans="1:9" x14ac:dyDescent="0.3">
      <c r="A143" s="2">
        <f t="shared" si="2"/>
        <v>140</v>
      </c>
      <c r="B143" t="s">
        <v>358</v>
      </c>
      <c r="C143" t="s">
        <v>358</v>
      </c>
      <c r="D143" t="s">
        <v>39</v>
      </c>
      <c r="E143" s="11">
        <v>16619.050000000003</v>
      </c>
      <c r="F143" s="3">
        <v>2533</v>
      </c>
      <c r="G143" s="3">
        <v>14</v>
      </c>
      <c r="H143" s="4">
        <v>45835</v>
      </c>
      <c r="I143" t="s">
        <v>60</v>
      </c>
    </row>
    <row r="144" spans="1:9" x14ac:dyDescent="0.3">
      <c r="A144" s="2">
        <f t="shared" si="2"/>
        <v>141</v>
      </c>
      <c r="B144" t="s">
        <v>359</v>
      </c>
      <c r="C144" t="s">
        <v>360</v>
      </c>
      <c r="D144" t="s">
        <v>39</v>
      </c>
      <c r="E144" s="11">
        <v>16282.86</v>
      </c>
      <c r="F144" s="3">
        <v>2297</v>
      </c>
      <c r="G144" s="3">
        <v>15</v>
      </c>
      <c r="H144" s="4">
        <v>45968</v>
      </c>
      <c r="I144" t="s">
        <v>143</v>
      </c>
    </row>
    <row r="145" spans="1:9" x14ac:dyDescent="0.3">
      <c r="A145" s="2">
        <f t="shared" si="2"/>
        <v>142</v>
      </c>
      <c r="B145" t="s">
        <v>361</v>
      </c>
      <c r="C145" t="s">
        <v>362</v>
      </c>
      <c r="D145" t="s">
        <v>127</v>
      </c>
      <c r="E145" s="11">
        <v>16263</v>
      </c>
      <c r="F145" s="3">
        <v>3439</v>
      </c>
      <c r="G145" s="3">
        <v>17</v>
      </c>
      <c r="H145" s="4">
        <v>45884</v>
      </c>
      <c r="I145" t="s">
        <v>155</v>
      </c>
    </row>
    <row r="146" spans="1:9" x14ac:dyDescent="0.3">
      <c r="A146" s="2">
        <f t="shared" si="2"/>
        <v>143</v>
      </c>
      <c r="B146" t="s">
        <v>363</v>
      </c>
      <c r="C146" t="s">
        <v>364</v>
      </c>
      <c r="D146" t="s">
        <v>127</v>
      </c>
      <c r="E146" s="11">
        <v>16225.57</v>
      </c>
      <c r="F146" s="3">
        <v>2479</v>
      </c>
      <c r="G146" s="3">
        <v>17</v>
      </c>
      <c r="H146" s="4">
        <v>45716</v>
      </c>
      <c r="I146" t="s">
        <v>55</v>
      </c>
    </row>
    <row r="147" spans="1:9" x14ac:dyDescent="0.3">
      <c r="A147" s="2">
        <f t="shared" si="2"/>
        <v>144</v>
      </c>
      <c r="B147" t="s">
        <v>365</v>
      </c>
      <c r="C147" t="s">
        <v>366</v>
      </c>
      <c r="D147" t="s">
        <v>39</v>
      </c>
      <c r="E147" s="11">
        <v>16158.22</v>
      </c>
      <c r="F147" s="3">
        <v>2468</v>
      </c>
      <c r="G147" s="3">
        <v>18</v>
      </c>
      <c r="H147" s="4">
        <v>45947</v>
      </c>
      <c r="I147" t="s">
        <v>36</v>
      </c>
    </row>
    <row r="148" spans="1:9" x14ac:dyDescent="0.3">
      <c r="A148" s="2">
        <f t="shared" si="2"/>
        <v>145</v>
      </c>
      <c r="B148" t="s">
        <v>367</v>
      </c>
      <c r="C148" t="s">
        <v>368</v>
      </c>
      <c r="D148" t="s">
        <v>39</v>
      </c>
      <c r="E148" s="11">
        <v>16052.06</v>
      </c>
      <c r="F148" s="3">
        <v>2674</v>
      </c>
      <c r="G148" s="3">
        <v>18</v>
      </c>
      <c r="H148" s="4">
        <v>45912</v>
      </c>
      <c r="I148" t="s">
        <v>36</v>
      </c>
    </row>
    <row r="149" spans="1:9" x14ac:dyDescent="0.3">
      <c r="A149" s="2">
        <f t="shared" si="2"/>
        <v>146</v>
      </c>
      <c r="B149" t="s">
        <v>369</v>
      </c>
      <c r="C149" t="s">
        <v>370</v>
      </c>
      <c r="D149" t="s">
        <v>211</v>
      </c>
      <c r="E149" s="11">
        <v>15965.400000000001</v>
      </c>
      <c r="F149" s="3">
        <v>2602</v>
      </c>
      <c r="G149" s="3">
        <v>17</v>
      </c>
      <c r="H149" s="4">
        <v>45961</v>
      </c>
      <c r="I149" t="s">
        <v>292</v>
      </c>
    </row>
    <row r="150" spans="1:9" x14ac:dyDescent="0.3">
      <c r="A150" s="2">
        <f t="shared" si="2"/>
        <v>147</v>
      </c>
      <c r="B150" t="s">
        <v>371</v>
      </c>
      <c r="C150" t="s">
        <v>372</v>
      </c>
      <c r="D150" t="s">
        <v>77</v>
      </c>
      <c r="E150" s="11">
        <v>15233.75</v>
      </c>
      <c r="F150" s="3">
        <v>2461</v>
      </c>
      <c r="G150" s="3">
        <v>8</v>
      </c>
      <c r="H150" s="4">
        <v>45709</v>
      </c>
      <c r="I150" t="s">
        <v>292</v>
      </c>
    </row>
    <row r="151" spans="1:9" x14ac:dyDescent="0.3">
      <c r="A151" s="2">
        <f t="shared" si="2"/>
        <v>148</v>
      </c>
      <c r="B151" t="s">
        <v>373</v>
      </c>
      <c r="C151" t="s">
        <v>374</v>
      </c>
      <c r="D151" t="s">
        <v>375</v>
      </c>
      <c r="E151" s="11">
        <v>14825.23</v>
      </c>
      <c r="F151" s="3">
        <v>2081</v>
      </c>
      <c r="G151" s="3">
        <v>20</v>
      </c>
      <c r="H151" s="4">
        <v>46003</v>
      </c>
      <c r="I151" t="s">
        <v>36</v>
      </c>
    </row>
    <row r="152" spans="1:9" x14ac:dyDescent="0.3">
      <c r="A152" s="2">
        <f t="shared" si="2"/>
        <v>149</v>
      </c>
      <c r="B152" t="s">
        <v>376</v>
      </c>
      <c r="C152" t="s">
        <v>376</v>
      </c>
      <c r="D152" t="s">
        <v>35</v>
      </c>
      <c r="E152" s="11">
        <v>14816.43</v>
      </c>
      <c r="F152" s="3">
        <v>3964</v>
      </c>
      <c r="G152" s="3">
        <v>21</v>
      </c>
      <c r="H152" s="4">
        <v>45793</v>
      </c>
      <c r="I152" t="s">
        <v>377</v>
      </c>
    </row>
    <row r="153" spans="1:9" x14ac:dyDescent="0.3">
      <c r="A153" s="2">
        <f t="shared" si="2"/>
        <v>150</v>
      </c>
      <c r="B153" t="s">
        <v>378</v>
      </c>
      <c r="C153" t="s">
        <v>379</v>
      </c>
      <c r="D153" t="s">
        <v>380</v>
      </c>
      <c r="E153" s="11">
        <v>14707</v>
      </c>
      <c r="F153" s="3">
        <v>2630</v>
      </c>
      <c r="G153" s="3">
        <v>17</v>
      </c>
      <c r="H153" s="4">
        <v>45772</v>
      </c>
      <c r="I153" t="s">
        <v>155</v>
      </c>
    </row>
    <row r="154" spans="1:9" x14ac:dyDescent="0.3">
      <c r="A154" s="2">
        <f t="shared" si="2"/>
        <v>151</v>
      </c>
      <c r="B154" t="s">
        <v>381</v>
      </c>
      <c r="C154" t="s">
        <v>382</v>
      </c>
      <c r="D154" t="s">
        <v>193</v>
      </c>
      <c r="E154" s="11">
        <v>14516.710000000001</v>
      </c>
      <c r="F154" s="3">
        <v>2327</v>
      </c>
      <c r="G154" s="3">
        <v>16</v>
      </c>
      <c r="H154" s="4">
        <v>45912</v>
      </c>
      <c r="I154" t="s">
        <v>60</v>
      </c>
    </row>
    <row r="155" spans="1:9" x14ac:dyDescent="0.3">
      <c r="A155" s="2">
        <f t="shared" si="2"/>
        <v>152</v>
      </c>
      <c r="B155" t="s">
        <v>383</v>
      </c>
      <c r="C155" t="s">
        <v>384</v>
      </c>
      <c r="D155" t="s">
        <v>39</v>
      </c>
      <c r="E155" s="11">
        <v>14516.15</v>
      </c>
      <c r="F155" s="3">
        <v>2109</v>
      </c>
      <c r="G155" s="3">
        <v>13</v>
      </c>
      <c r="H155" s="4">
        <v>45688</v>
      </c>
      <c r="I155" t="s">
        <v>36</v>
      </c>
    </row>
    <row r="156" spans="1:9" x14ac:dyDescent="0.3">
      <c r="A156" s="2">
        <f t="shared" si="2"/>
        <v>153</v>
      </c>
      <c r="B156" t="s">
        <v>385</v>
      </c>
      <c r="C156" t="s">
        <v>386</v>
      </c>
      <c r="D156" t="s">
        <v>39</v>
      </c>
      <c r="E156" s="11">
        <v>14444.109999999999</v>
      </c>
      <c r="F156" s="3">
        <v>2326</v>
      </c>
      <c r="G156" s="3">
        <v>17</v>
      </c>
      <c r="H156" s="4">
        <v>45786</v>
      </c>
      <c r="I156" t="s">
        <v>36</v>
      </c>
    </row>
    <row r="157" spans="1:9" x14ac:dyDescent="0.3">
      <c r="A157" s="2">
        <f t="shared" si="2"/>
        <v>154</v>
      </c>
      <c r="B157" t="s">
        <v>387</v>
      </c>
      <c r="C157" t="s">
        <v>388</v>
      </c>
      <c r="D157" t="s">
        <v>39</v>
      </c>
      <c r="E157" s="11">
        <v>14307.54</v>
      </c>
      <c r="F157" s="3">
        <v>1846</v>
      </c>
      <c r="G157" s="3">
        <v>11</v>
      </c>
      <c r="H157" s="4">
        <v>44911</v>
      </c>
      <c r="I157" t="s">
        <v>43</v>
      </c>
    </row>
    <row r="158" spans="1:9" x14ac:dyDescent="0.3">
      <c r="A158" s="2">
        <f t="shared" si="2"/>
        <v>155</v>
      </c>
      <c r="B158" t="s">
        <v>389</v>
      </c>
      <c r="C158" t="s">
        <v>390</v>
      </c>
      <c r="D158" t="s">
        <v>391</v>
      </c>
      <c r="E158" s="11">
        <v>14195.25</v>
      </c>
      <c r="F158" s="3">
        <v>2601</v>
      </c>
      <c r="G158" s="3">
        <v>10</v>
      </c>
      <c r="H158" s="4">
        <v>45688</v>
      </c>
      <c r="I158" t="s">
        <v>292</v>
      </c>
    </row>
    <row r="159" spans="1:9" x14ac:dyDescent="0.3">
      <c r="A159" s="2">
        <f t="shared" si="2"/>
        <v>156</v>
      </c>
      <c r="B159" t="s">
        <v>392</v>
      </c>
      <c r="C159" t="s">
        <v>392</v>
      </c>
      <c r="D159" t="s">
        <v>393</v>
      </c>
      <c r="E159" s="11">
        <v>14190.75</v>
      </c>
      <c r="F159" s="3">
        <v>2098</v>
      </c>
      <c r="G159" s="3">
        <v>9</v>
      </c>
      <c r="H159" s="4">
        <v>45877</v>
      </c>
      <c r="I159" t="s">
        <v>394</v>
      </c>
    </row>
    <row r="160" spans="1:9" x14ac:dyDescent="0.3">
      <c r="A160" s="2">
        <f t="shared" si="2"/>
        <v>157</v>
      </c>
      <c r="B160" t="s">
        <v>395</v>
      </c>
      <c r="C160" t="s">
        <v>395</v>
      </c>
      <c r="D160" t="s">
        <v>39</v>
      </c>
      <c r="E160" s="11">
        <v>14044.130000000001</v>
      </c>
      <c r="F160" s="3">
        <v>2108</v>
      </c>
      <c r="G160" s="3">
        <v>13</v>
      </c>
      <c r="H160" s="4">
        <v>45765</v>
      </c>
      <c r="I160" t="s">
        <v>60</v>
      </c>
    </row>
    <row r="161" spans="1:9" x14ac:dyDescent="0.3">
      <c r="A161" s="2">
        <f t="shared" si="2"/>
        <v>158</v>
      </c>
      <c r="B161" t="s">
        <v>396</v>
      </c>
      <c r="C161" t="s">
        <v>397</v>
      </c>
      <c r="D161" t="s">
        <v>39</v>
      </c>
      <c r="E161" s="11">
        <v>13941.93</v>
      </c>
      <c r="F161" s="3">
        <v>2129</v>
      </c>
      <c r="G161" s="3">
        <v>12</v>
      </c>
      <c r="H161" s="4">
        <v>45730</v>
      </c>
      <c r="I161" t="s">
        <v>60</v>
      </c>
    </row>
    <row r="162" spans="1:9" x14ac:dyDescent="0.3">
      <c r="A162" s="2">
        <f t="shared" si="2"/>
        <v>159</v>
      </c>
      <c r="B162" t="s">
        <v>398</v>
      </c>
      <c r="C162" t="s">
        <v>399</v>
      </c>
      <c r="D162" t="s">
        <v>39</v>
      </c>
      <c r="E162" s="11">
        <v>13492.89</v>
      </c>
      <c r="F162" s="3">
        <v>1953</v>
      </c>
      <c r="G162" s="3">
        <v>14</v>
      </c>
      <c r="H162" s="4">
        <v>45723</v>
      </c>
      <c r="I162" t="s">
        <v>36</v>
      </c>
    </row>
    <row r="163" spans="1:9" x14ac:dyDescent="0.3">
      <c r="A163" s="2">
        <f t="shared" si="2"/>
        <v>160</v>
      </c>
      <c r="B163" t="s">
        <v>400</v>
      </c>
      <c r="C163" t="s">
        <v>401</v>
      </c>
      <c r="D163" t="s">
        <v>241</v>
      </c>
      <c r="E163" s="11">
        <v>12893.16</v>
      </c>
      <c r="F163" s="3">
        <v>1924</v>
      </c>
      <c r="G163" s="3">
        <v>13</v>
      </c>
      <c r="H163" s="4">
        <v>45821</v>
      </c>
      <c r="I163" t="s">
        <v>112</v>
      </c>
    </row>
    <row r="164" spans="1:9" x14ac:dyDescent="0.3">
      <c r="A164" s="2">
        <f t="shared" si="2"/>
        <v>161</v>
      </c>
      <c r="B164" t="s">
        <v>402</v>
      </c>
      <c r="C164" t="s">
        <v>403</v>
      </c>
      <c r="D164" t="s">
        <v>404</v>
      </c>
      <c r="E164" s="11">
        <v>12709.33</v>
      </c>
      <c r="F164" s="3">
        <v>1831</v>
      </c>
      <c r="G164" s="3">
        <v>13</v>
      </c>
      <c r="H164" s="4">
        <v>45716</v>
      </c>
      <c r="I164" t="s">
        <v>36</v>
      </c>
    </row>
    <row r="165" spans="1:9" x14ac:dyDescent="0.3">
      <c r="A165" s="2">
        <f t="shared" si="2"/>
        <v>162</v>
      </c>
      <c r="B165" t="s">
        <v>405</v>
      </c>
      <c r="C165" t="s">
        <v>405</v>
      </c>
      <c r="D165" t="s">
        <v>406</v>
      </c>
      <c r="E165" s="11">
        <v>12532.81</v>
      </c>
      <c r="F165" s="3">
        <v>2085</v>
      </c>
      <c r="G165" s="3">
        <v>17</v>
      </c>
      <c r="H165" s="4">
        <v>45758</v>
      </c>
      <c r="I165" t="s">
        <v>407</v>
      </c>
    </row>
    <row r="166" spans="1:9" x14ac:dyDescent="0.3">
      <c r="A166" s="2">
        <f t="shared" si="2"/>
        <v>163</v>
      </c>
      <c r="B166" t="s">
        <v>408</v>
      </c>
      <c r="C166" t="s">
        <v>409</v>
      </c>
      <c r="D166" t="s">
        <v>39</v>
      </c>
      <c r="E166" s="11">
        <v>12151</v>
      </c>
      <c r="F166" s="3">
        <v>1637</v>
      </c>
      <c r="G166" s="3">
        <v>13</v>
      </c>
      <c r="H166" s="4">
        <v>46003</v>
      </c>
      <c r="I166" t="s">
        <v>155</v>
      </c>
    </row>
    <row r="167" spans="1:9" x14ac:dyDescent="0.3">
      <c r="A167" s="2">
        <f t="shared" si="2"/>
        <v>164</v>
      </c>
      <c r="B167" t="s">
        <v>410</v>
      </c>
      <c r="C167" t="s">
        <v>411</v>
      </c>
      <c r="D167" t="s">
        <v>412</v>
      </c>
      <c r="E167" s="11">
        <v>12131</v>
      </c>
      <c r="F167" s="3">
        <v>1929</v>
      </c>
      <c r="G167" s="3">
        <v>15</v>
      </c>
      <c r="H167" s="4">
        <v>45667</v>
      </c>
      <c r="I167" t="s">
        <v>155</v>
      </c>
    </row>
    <row r="168" spans="1:9" x14ac:dyDescent="0.3">
      <c r="A168" s="2">
        <f t="shared" si="2"/>
        <v>165</v>
      </c>
      <c r="B168" t="s">
        <v>413</v>
      </c>
      <c r="C168" t="s">
        <v>414</v>
      </c>
      <c r="D168" t="s">
        <v>415</v>
      </c>
      <c r="E168" s="11">
        <v>11167</v>
      </c>
      <c r="F168" s="3">
        <v>2138</v>
      </c>
      <c r="G168" s="3">
        <v>18</v>
      </c>
      <c r="H168" s="4">
        <v>45863</v>
      </c>
      <c r="I168" t="s">
        <v>155</v>
      </c>
    </row>
    <row r="169" spans="1:9" x14ac:dyDescent="0.3">
      <c r="A169" s="2">
        <f t="shared" si="2"/>
        <v>166</v>
      </c>
      <c r="B169" t="s">
        <v>416</v>
      </c>
      <c r="C169" t="s">
        <v>417</v>
      </c>
      <c r="D169" t="s">
        <v>39</v>
      </c>
      <c r="E169" s="11">
        <v>11124.32</v>
      </c>
      <c r="F169" s="3">
        <v>1673</v>
      </c>
      <c r="G169" s="3">
        <v>17</v>
      </c>
      <c r="H169" s="4">
        <v>45786</v>
      </c>
      <c r="I169" t="s">
        <v>292</v>
      </c>
    </row>
    <row r="170" spans="1:9" x14ac:dyDescent="0.3">
      <c r="A170" s="2">
        <f t="shared" si="2"/>
        <v>167</v>
      </c>
      <c r="B170" t="s">
        <v>418</v>
      </c>
      <c r="C170" t="s">
        <v>418</v>
      </c>
      <c r="D170" t="s">
        <v>35</v>
      </c>
      <c r="E170" s="11">
        <v>11119.953600000001</v>
      </c>
      <c r="F170" s="3">
        <v>1932</v>
      </c>
      <c r="G170" s="3">
        <v>20</v>
      </c>
      <c r="H170" s="4">
        <v>45779</v>
      </c>
      <c r="I170" t="s">
        <v>235</v>
      </c>
    </row>
    <row r="171" spans="1:9" x14ac:dyDescent="0.3">
      <c r="A171" s="2">
        <f t="shared" si="2"/>
        <v>168</v>
      </c>
      <c r="B171" t="s">
        <v>419</v>
      </c>
      <c r="C171" t="s">
        <v>420</v>
      </c>
      <c r="D171" t="s">
        <v>77</v>
      </c>
      <c r="E171" s="11">
        <v>11068</v>
      </c>
      <c r="F171" s="3">
        <v>2188</v>
      </c>
      <c r="G171" s="3">
        <v>14</v>
      </c>
      <c r="H171" s="4">
        <v>45898</v>
      </c>
      <c r="I171" t="s">
        <v>155</v>
      </c>
    </row>
    <row r="172" spans="1:9" x14ac:dyDescent="0.3">
      <c r="A172" s="2">
        <f t="shared" si="2"/>
        <v>169</v>
      </c>
      <c r="B172" t="s">
        <v>421</v>
      </c>
      <c r="C172" t="s">
        <v>422</v>
      </c>
      <c r="D172" t="s">
        <v>39</v>
      </c>
      <c r="E172" s="11">
        <v>11026.41</v>
      </c>
      <c r="F172" s="3">
        <v>1651</v>
      </c>
      <c r="G172" s="3">
        <v>17</v>
      </c>
      <c r="H172" s="4">
        <v>45933</v>
      </c>
      <c r="I172" t="s">
        <v>36</v>
      </c>
    </row>
    <row r="173" spans="1:9" x14ac:dyDescent="0.3">
      <c r="A173" s="2">
        <f t="shared" si="2"/>
        <v>170</v>
      </c>
      <c r="B173" t="s">
        <v>423</v>
      </c>
      <c r="C173" t="s">
        <v>424</v>
      </c>
      <c r="D173" t="s">
        <v>92</v>
      </c>
      <c r="E173" s="11">
        <v>10407.379999999999</v>
      </c>
      <c r="F173" s="3">
        <v>1453</v>
      </c>
      <c r="G173" s="3">
        <v>12</v>
      </c>
      <c r="H173" s="4">
        <v>45975</v>
      </c>
      <c r="I173" t="s">
        <v>36</v>
      </c>
    </row>
    <row r="174" spans="1:9" x14ac:dyDescent="0.3">
      <c r="A174" s="2">
        <f t="shared" si="2"/>
        <v>171</v>
      </c>
      <c r="B174" t="s">
        <v>425</v>
      </c>
      <c r="C174" t="s">
        <v>426</v>
      </c>
      <c r="D174" t="s">
        <v>39</v>
      </c>
      <c r="E174" s="11">
        <v>10394.44</v>
      </c>
      <c r="F174" s="3">
        <v>1819</v>
      </c>
      <c r="G174" s="3">
        <v>18</v>
      </c>
      <c r="H174" s="4">
        <v>45772</v>
      </c>
      <c r="I174" t="s">
        <v>112</v>
      </c>
    </row>
    <row r="175" spans="1:9" x14ac:dyDescent="0.3">
      <c r="A175" s="2">
        <f t="shared" si="2"/>
        <v>172</v>
      </c>
      <c r="B175" t="s">
        <v>427</v>
      </c>
      <c r="C175" t="s">
        <v>428</v>
      </c>
      <c r="D175" t="s">
        <v>169</v>
      </c>
      <c r="E175" s="11">
        <v>10118.25</v>
      </c>
      <c r="F175" s="3">
        <v>1754</v>
      </c>
      <c r="G175" s="3">
        <v>15</v>
      </c>
      <c r="H175" s="4">
        <v>45842</v>
      </c>
      <c r="I175" t="s">
        <v>143</v>
      </c>
    </row>
    <row r="176" spans="1:9" x14ac:dyDescent="0.3">
      <c r="A176" s="2">
        <f t="shared" si="2"/>
        <v>173</v>
      </c>
      <c r="B176" t="s">
        <v>429</v>
      </c>
      <c r="C176" t="s">
        <v>430</v>
      </c>
      <c r="D176" t="s">
        <v>431</v>
      </c>
      <c r="E176" s="11">
        <v>10074.02</v>
      </c>
      <c r="F176" s="3">
        <v>1943</v>
      </c>
      <c r="G176" s="3">
        <v>13</v>
      </c>
      <c r="H176" s="4">
        <v>45954</v>
      </c>
      <c r="I176" t="s">
        <v>149</v>
      </c>
    </row>
    <row r="177" spans="1:9" x14ac:dyDescent="0.3">
      <c r="A177" s="2">
        <f t="shared" si="2"/>
        <v>174</v>
      </c>
      <c r="B177" t="s">
        <v>432</v>
      </c>
      <c r="C177" t="s">
        <v>433</v>
      </c>
      <c r="D177" t="s">
        <v>169</v>
      </c>
      <c r="E177" s="11">
        <v>9839.77</v>
      </c>
      <c r="F177" s="3">
        <v>1635</v>
      </c>
      <c r="G177" s="3">
        <v>5</v>
      </c>
      <c r="H177" s="4">
        <v>45702</v>
      </c>
      <c r="I177" t="s">
        <v>149</v>
      </c>
    </row>
    <row r="178" spans="1:9" x14ac:dyDescent="0.3">
      <c r="A178" s="2">
        <f t="shared" si="2"/>
        <v>175</v>
      </c>
      <c r="B178" t="s">
        <v>434</v>
      </c>
      <c r="C178" t="s">
        <v>435</v>
      </c>
      <c r="D178" t="s">
        <v>436</v>
      </c>
      <c r="E178" s="11">
        <v>9698.9599999999991</v>
      </c>
      <c r="F178" s="3">
        <v>1379</v>
      </c>
      <c r="G178" s="3">
        <v>9</v>
      </c>
      <c r="H178" s="4">
        <v>45740</v>
      </c>
      <c r="I178" t="s">
        <v>67</v>
      </c>
    </row>
    <row r="179" spans="1:9" x14ac:dyDescent="0.3">
      <c r="A179" s="2">
        <f t="shared" si="2"/>
        <v>176</v>
      </c>
      <c r="B179" t="s">
        <v>437</v>
      </c>
      <c r="C179" t="s">
        <v>438</v>
      </c>
      <c r="D179" t="s">
        <v>77</v>
      </c>
      <c r="E179" s="11">
        <v>9513</v>
      </c>
      <c r="F179" s="3">
        <v>2314</v>
      </c>
      <c r="G179" s="3">
        <v>1</v>
      </c>
      <c r="H179" s="4">
        <v>45592</v>
      </c>
      <c r="I179" t="s">
        <v>439</v>
      </c>
    </row>
    <row r="180" spans="1:9" x14ac:dyDescent="0.3">
      <c r="A180" s="2">
        <f t="shared" si="2"/>
        <v>177</v>
      </c>
      <c r="B180" t="s">
        <v>440</v>
      </c>
      <c r="C180" t="s">
        <v>441</v>
      </c>
      <c r="D180" t="s">
        <v>39</v>
      </c>
      <c r="E180" s="11">
        <v>9475.18</v>
      </c>
      <c r="F180" s="3">
        <v>1562</v>
      </c>
      <c r="G180" s="3">
        <v>12</v>
      </c>
      <c r="H180" s="4">
        <v>45674</v>
      </c>
      <c r="I180" t="s">
        <v>60</v>
      </c>
    </row>
    <row r="181" spans="1:9" x14ac:dyDescent="0.3">
      <c r="A181" s="2">
        <f t="shared" si="2"/>
        <v>178</v>
      </c>
      <c r="B181" t="s">
        <v>442</v>
      </c>
      <c r="C181" t="s">
        <v>443</v>
      </c>
      <c r="D181" t="s">
        <v>391</v>
      </c>
      <c r="E181" s="11">
        <v>9439.2200000000012</v>
      </c>
      <c r="F181" s="3">
        <v>1436</v>
      </c>
      <c r="G181" s="3">
        <v>16</v>
      </c>
      <c r="H181" s="4">
        <v>45740</v>
      </c>
      <c r="I181" t="s">
        <v>67</v>
      </c>
    </row>
    <row r="182" spans="1:9" x14ac:dyDescent="0.3">
      <c r="A182" s="2">
        <f t="shared" si="2"/>
        <v>179</v>
      </c>
      <c r="B182" t="s">
        <v>444</v>
      </c>
      <c r="C182" t="s">
        <v>445</v>
      </c>
      <c r="D182" t="s">
        <v>446</v>
      </c>
      <c r="E182" s="11">
        <v>9150.84</v>
      </c>
      <c r="F182" s="3">
        <v>1890</v>
      </c>
      <c r="G182" s="3">
        <v>14</v>
      </c>
      <c r="H182" s="4">
        <v>45877</v>
      </c>
      <c r="I182" t="s">
        <v>447</v>
      </c>
    </row>
    <row r="183" spans="1:9" x14ac:dyDescent="0.3">
      <c r="A183" s="2">
        <f t="shared" si="2"/>
        <v>180</v>
      </c>
      <c r="B183" t="s">
        <v>448</v>
      </c>
      <c r="C183" t="s">
        <v>449</v>
      </c>
      <c r="D183" t="s">
        <v>39</v>
      </c>
      <c r="E183" s="11">
        <v>9063</v>
      </c>
      <c r="F183" s="3">
        <v>1288</v>
      </c>
      <c r="G183" s="3" t="s">
        <v>50</v>
      </c>
      <c r="H183" s="4">
        <v>0</v>
      </c>
      <c r="I183" t="s">
        <v>149</v>
      </c>
    </row>
    <row r="184" spans="1:9" x14ac:dyDescent="0.3">
      <c r="A184" s="2">
        <f t="shared" si="2"/>
        <v>181</v>
      </c>
      <c r="B184" t="s">
        <v>450</v>
      </c>
      <c r="C184" t="s">
        <v>451</v>
      </c>
      <c r="D184" t="s">
        <v>39</v>
      </c>
      <c r="E184" s="11">
        <v>8502.2900000000009</v>
      </c>
      <c r="F184" s="3">
        <v>1300</v>
      </c>
      <c r="G184" s="3">
        <v>17</v>
      </c>
      <c r="H184" s="4">
        <v>45954</v>
      </c>
      <c r="I184" t="s">
        <v>43</v>
      </c>
    </row>
    <row r="185" spans="1:9" x14ac:dyDescent="0.3">
      <c r="A185" s="2">
        <f t="shared" si="2"/>
        <v>182</v>
      </c>
      <c r="B185" t="s">
        <v>452</v>
      </c>
      <c r="C185" t="s">
        <v>453</v>
      </c>
      <c r="D185" t="s">
        <v>77</v>
      </c>
      <c r="E185" s="11">
        <v>8012.8899999999994</v>
      </c>
      <c r="F185" s="3">
        <v>1856</v>
      </c>
      <c r="G185" s="3">
        <v>8</v>
      </c>
      <c r="H185" s="4">
        <v>45856</v>
      </c>
      <c r="I185" t="s">
        <v>317</v>
      </c>
    </row>
    <row r="186" spans="1:9" x14ac:dyDescent="0.3">
      <c r="A186" s="2">
        <f t="shared" si="2"/>
        <v>183</v>
      </c>
      <c r="B186" t="s">
        <v>454</v>
      </c>
      <c r="C186" t="s">
        <v>454</v>
      </c>
      <c r="D186" t="s">
        <v>35</v>
      </c>
      <c r="E186" s="11">
        <v>7934.09</v>
      </c>
      <c r="F186" s="3">
        <v>1351</v>
      </c>
      <c r="G186" s="3">
        <v>6</v>
      </c>
      <c r="H186" s="4">
        <v>45625</v>
      </c>
      <c r="I186" t="s">
        <v>36</v>
      </c>
    </row>
    <row r="187" spans="1:9" x14ac:dyDescent="0.3">
      <c r="A187" s="2">
        <f t="shared" si="2"/>
        <v>184</v>
      </c>
      <c r="B187" t="s">
        <v>455</v>
      </c>
      <c r="C187" t="s">
        <v>456</v>
      </c>
      <c r="D187" t="s">
        <v>457</v>
      </c>
      <c r="E187" s="11">
        <v>7891.64</v>
      </c>
      <c r="F187" s="3">
        <v>1178</v>
      </c>
      <c r="G187" s="3">
        <v>18</v>
      </c>
      <c r="H187" s="4">
        <v>45660</v>
      </c>
      <c r="I187" t="s">
        <v>36</v>
      </c>
    </row>
    <row r="188" spans="1:9" x14ac:dyDescent="0.3">
      <c r="A188" s="2">
        <f t="shared" si="2"/>
        <v>185</v>
      </c>
      <c r="B188" t="s">
        <v>458</v>
      </c>
      <c r="C188" t="s">
        <v>459</v>
      </c>
      <c r="D188" t="s">
        <v>77</v>
      </c>
      <c r="E188" s="11">
        <v>7724.67</v>
      </c>
      <c r="F188" s="3">
        <v>1029</v>
      </c>
      <c r="G188" s="3">
        <v>7</v>
      </c>
      <c r="H188" s="4">
        <v>46017</v>
      </c>
      <c r="I188" t="s">
        <v>317</v>
      </c>
    </row>
    <row r="189" spans="1:9" x14ac:dyDescent="0.3">
      <c r="A189" s="2">
        <f t="shared" si="2"/>
        <v>186</v>
      </c>
      <c r="B189" t="s">
        <v>460</v>
      </c>
      <c r="C189" t="s">
        <v>461</v>
      </c>
      <c r="D189" t="s">
        <v>431</v>
      </c>
      <c r="E189" s="11">
        <v>7674.7</v>
      </c>
      <c r="F189" s="3">
        <v>1429</v>
      </c>
      <c r="G189" s="3" t="s">
        <v>50</v>
      </c>
      <c r="H189" s="4">
        <v>45793</v>
      </c>
      <c r="I189" t="s">
        <v>149</v>
      </c>
    </row>
    <row r="190" spans="1:9" x14ac:dyDescent="0.3">
      <c r="A190" s="2">
        <f t="shared" si="2"/>
        <v>187</v>
      </c>
      <c r="B190" t="s">
        <v>462</v>
      </c>
      <c r="C190" t="s">
        <v>463</v>
      </c>
      <c r="D190" t="s">
        <v>39</v>
      </c>
      <c r="E190" s="11">
        <v>7575</v>
      </c>
      <c r="F190" s="3">
        <v>1214</v>
      </c>
      <c r="G190" s="3">
        <v>16</v>
      </c>
      <c r="H190" s="4">
        <v>45968</v>
      </c>
      <c r="I190" t="s">
        <v>112</v>
      </c>
    </row>
    <row r="191" spans="1:9" x14ac:dyDescent="0.3">
      <c r="A191" s="2">
        <f t="shared" si="2"/>
        <v>188</v>
      </c>
      <c r="B191" t="s">
        <v>464</v>
      </c>
      <c r="C191" t="s">
        <v>465</v>
      </c>
      <c r="D191" t="s">
        <v>39</v>
      </c>
      <c r="E191" s="11">
        <v>7369.6</v>
      </c>
      <c r="F191" s="3">
        <v>1129</v>
      </c>
      <c r="G191" s="3">
        <v>12</v>
      </c>
      <c r="H191" s="4">
        <v>45968</v>
      </c>
      <c r="I191" t="s">
        <v>36</v>
      </c>
    </row>
    <row r="192" spans="1:9" x14ac:dyDescent="0.3">
      <c r="A192" s="2">
        <f t="shared" si="2"/>
        <v>189</v>
      </c>
      <c r="B192" t="s">
        <v>466</v>
      </c>
      <c r="C192" t="s">
        <v>467</v>
      </c>
      <c r="D192" t="s">
        <v>468</v>
      </c>
      <c r="E192" s="11">
        <v>7235.5</v>
      </c>
      <c r="F192" s="3">
        <v>1104</v>
      </c>
      <c r="G192" s="3">
        <v>15</v>
      </c>
      <c r="H192" s="4">
        <v>45786</v>
      </c>
      <c r="I192" t="s">
        <v>143</v>
      </c>
    </row>
    <row r="193" spans="1:9" x14ac:dyDescent="0.3">
      <c r="A193" s="2">
        <f t="shared" si="2"/>
        <v>190</v>
      </c>
      <c r="B193" t="s">
        <v>469</v>
      </c>
      <c r="C193" t="s">
        <v>470</v>
      </c>
      <c r="D193" t="s">
        <v>446</v>
      </c>
      <c r="E193" s="11">
        <v>7112.9</v>
      </c>
      <c r="F193" s="3">
        <v>1079</v>
      </c>
      <c r="G193" s="3">
        <v>8</v>
      </c>
      <c r="H193" s="4">
        <v>45842</v>
      </c>
      <c r="I193" t="s">
        <v>317</v>
      </c>
    </row>
    <row r="194" spans="1:9" x14ac:dyDescent="0.3">
      <c r="A194" s="2">
        <f t="shared" si="2"/>
        <v>191</v>
      </c>
      <c r="B194" t="s">
        <v>471</v>
      </c>
      <c r="C194" t="s">
        <v>472</v>
      </c>
      <c r="D194" t="s">
        <v>473</v>
      </c>
      <c r="E194" s="11">
        <v>7062.51</v>
      </c>
      <c r="F194" s="3">
        <v>1607</v>
      </c>
      <c r="G194" s="3">
        <v>21</v>
      </c>
      <c r="H194" s="4">
        <v>45712</v>
      </c>
      <c r="I194" t="s">
        <v>377</v>
      </c>
    </row>
    <row r="195" spans="1:9" x14ac:dyDescent="0.3">
      <c r="A195" s="2">
        <f t="shared" si="2"/>
        <v>192</v>
      </c>
      <c r="B195" t="s">
        <v>474</v>
      </c>
      <c r="C195" t="s">
        <v>474</v>
      </c>
      <c r="D195" t="s">
        <v>111</v>
      </c>
      <c r="E195" s="11">
        <v>7024.4</v>
      </c>
      <c r="F195" s="3">
        <v>1251</v>
      </c>
      <c r="G195" s="3" t="s">
        <v>50</v>
      </c>
      <c r="H195" s="4">
        <v>46003</v>
      </c>
      <c r="I195" t="s">
        <v>149</v>
      </c>
    </row>
    <row r="196" spans="1:9" x14ac:dyDescent="0.3">
      <c r="A196" s="2">
        <f t="shared" ref="A196:A259" si="3">IF(B196&lt;&gt;"",ROW()-3,"")</f>
        <v>193</v>
      </c>
      <c r="B196" t="s">
        <v>475</v>
      </c>
      <c r="C196" t="s">
        <v>476</v>
      </c>
      <c r="D196" t="s">
        <v>169</v>
      </c>
      <c r="E196" s="11">
        <v>6913.2000000000007</v>
      </c>
      <c r="F196" s="3">
        <v>1131</v>
      </c>
      <c r="G196" s="3">
        <v>16</v>
      </c>
      <c r="H196" s="4">
        <v>45740</v>
      </c>
      <c r="I196" t="s">
        <v>67</v>
      </c>
    </row>
    <row r="197" spans="1:9" x14ac:dyDescent="0.3">
      <c r="A197" s="2">
        <f t="shared" si="3"/>
        <v>194</v>
      </c>
      <c r="B197" t="s">
        <v>477</v>
      </c>
      <c r="C197" t="s">
        <v>478</v>
      </c>
      <c r="D197" t="s">
        <v>211</v>
      </c>
      <c r="E197" s="11">
        <v>6825.8600000000006</v>
      </c>
      <c r="F197" s="3">
        <v>1101</v>
      </c>
      <c r="G197" s="3">
        <v>16</v>
      </c>
      <c r="H197" s="4">
        <v>45989</v>
      </c>
      <c r="I197" t="s">
        <v>112</v>
      </c>
    </row>
    <row r="198" spans="1:9" x14ac:dyDescent="0.3">
      <c r="A198" s="2">
        <f t="shared" si="3"/>
        <v>195</v>
      </c>
      <c r="B198" t="s">
        <v>479</v>
      </c>
      <c r="C198" t="s">
        <v>480</v>
      </c>
      <c r="D198" t="s">
        <v>481</v>
      </c>
      <c r="E198" s="11">
        <v>6816.2000000000007</v>
      </c>
      <c r="F198" s="3">
        <v>1174</v>
      </c>
      <c r="G198" s="3">
        <v>14</v>
      </c>
      <c r="H198" s="4">
        <v>45884</v>
      </c>
      <c r="I198" t="s">
        <v>292</v>
      </c>
    </row>
    <row r="199" spans="1:9" x14ac:dyDescent="0.3">
      <c r="A199" s="2">
        <f t="shared" si="3"/>
        <v>196</v>
      </c>
      <c r="B199" t="s">
        <v>482</v>
      </c>
      <c r="C199" t="s">
        <v>483</v>
      </c>
      <c r="D199" t="s">
        <v>174</v>
      </c>
      <c r="E199" s="11">
        <v>6801</v>
      </c>
      <c r="F199" s="3">
        <v>1702</v>
      </c>
      <c r="G199" s="3">
        <v>3</v>
      </c>
      <c r="H199" s="4">
        <v>45583</v>
      </c>
      <c r="I199" t="s">
        <v>36</v>
      </c>
    </row>
    <row r="200" spans="1:9" x14ac:dyDescent="0.3">
      <c r="A200" s="2">
        <f t="shared" si="3"/>
        <v>197</v>
      </c>
      <c r="B200" t="s">
        <v>484</v>
      </c>
      <c r="C200" t="s">
        <v>485</v>
      </c>
      <c r="D200" t="s">
        <v>486</v>
      </c>
      <c r="E200" s="11">
        <v>6746.99</v>
      </c>
      <c r="F200" s="3">
        <v>1200</v>
      </c>
      <c r="G200" s="3">
        <v>6</v>
      </c>
      <c r="H200" s="4">
        <v>45709</v>
      </c>
      <c r="I200" t="s">
        <v>149</v>
      </c>
    </row>
    <row r="201" spans="1:9" x14ac:dyDescent="0.3">
      <c r="A201" s="2">
        <f t="shared" si="3"/>
        <v>198</v>
      </c>
      <c r="B201" t="s">
        <v>487</v>
      </c>
      <c r="C201" t="s">
        <v>488</v>
      </c>
      <c r="D201" t="s">
        <v>1197</v>
      </c>
      <c r="E201" s="11">
        <v>6651.35</v>
      </c>
      <c r="F201" s="3">
        <v>2085</v>
      </c>
      <c r="G201" s="3">
        <v>6</v>
      </c>
      <c r="H201" s="4">
        <v>45541</v>
      </c>
      <c r="I201" t="s">
        <v>112</v>
      </c>
    </row>
    <row r="202" spans="1:9" x14ac:dyDescent="0.3">
      <c r="A202" s="2">
        <f t="shared" si="3"/>
        <v>199</v>
      </c>
      <c r="B202" t="s">
        <v>512</v>
      </c>
      <c r="C202" t="s">
        <v>513</v>
      </c>
      <c r="D202" t="s">
        <v>518</v>
      </c>
      <c r="E202" s="11">
        <v>6141.2800000000007</v>
      </c>
      <c r="F202" s="3">
        <v>1040</v>
      </c>
      <c r="G202" s="3">
        <v>15</v>
      </c>
      <c r="H202" s="4">
        <v>45947</v>
      </c>
      <c r="I202" t="s">
        <v>515</v>
      </c>
    </row>
    <row r="203" spans="1:9" x14ac:dyDescent="0.3">
      <c r="A203" s="2">
        <f t="shared" si="3"/>
        <v>200</v>
      </c>
      <c r="B203" t="s">
        <v>490</v>
      </c>
      <c r="C203" t="s">
        <v>491</v>
      </c>
      <c r="D203" t="s">
        <v>107</v>
      </c>
      <c r="E203" s="11">
        <v>6134.75</v>
      </c>
      <c r="F203" s="3">
        <v>2329</v>
      </c>
      <c r="G203" s="3">
        <v>5</v>
      </c>
      <c r="H203" s="4">
        <v>45562</v>
      </c>
      <c r="I203" t="s">
        <v>36</v>
      </c>
    </row>
    <row r="204" spans="1:9" x14ac:dyDescent="0.3">
      <c r="A204" s="2">
        <f t="shared" si="3"/>
        <v>201</v>
      </c>
      <c r="B204" t="s">
        <v>493</v>
      </c>
      <c r="C204" t="s">
        <v>493</v>
      </c>
      <c r="D204" t="s">
        <v>35</v>
      </c>
      <c r="E204" s="11">
        <v>6124.25</v>
      </c>
      <c r="F204" s="3">
        <v>1233</v>
      </c>
      <c r="G204" s="3">
        <v>19</v>
      </c>
      <c r="H204" s="4">
        <v>45758</v>
      </c>
      <c r="I204" t="s">
        <v>67</v>
      </c>
    </row>
    <row r="205" spans="1:9" x14ac:dyDescent="0.3">
      <c r="A205" s="2">
        <f t="shared" si="3"/>
        <v>202</v>
      </c>
      <c r="B205" t="s">
        <v>494</v>
      </c>
      <c r="C205" t="s">
        <v>495</v>
      </c>
      <c r="D205" t="s">
        <v>39</v>
      </c>
      <c r="E205" s="11">
        <v>6015.87</v>
      </c>
      <c r="F205" s="3">
        <v>959</v>
      </c>
      <c r="G205" s="3">
        <v>17</v>
      </c>
      <c r="H205" s="4">
        <v>45695</v>
      </c>
      <c r="I205" t="s">
        <v>143</v>
      </c>
    </row>
    <row r="206" spans="1:9" x14ac:dyDescent="0.3">
      <c r="A206" s="2">
        <f t="shared" si="3"/>
        <v>203</v>
      </c>
      <c r="B206" t="s">
        <v>496</v>
      </c>
      <c r="C206" t="s">
        <v>497</v>
      </c>
      <c r="D206" t="s">
        <v>380</v>
      </c>
      <c r="E206" s="11">
        <v>5893</v>
      </c>
      <c r="F206" s="3">
        <v>1010</v>
      </c>
      <c r="G206" s="3">
        <v>14</v>
      </c>
      <c r="H206" s="4">
        <v>45856</v>
      </c>
      <c r="I206" t="s">
        <v>155</v>
      </c>
    </row>
    <row r="207" spans="1:9" x14ac:dyDescent="0.3">
      <c r="A207" s="2">
        <f t="shared" si="3"/>
        <v>204</v>
      </c>
      <c r="B207" t="s">
        <v>498</v>
      </c>
      <c r="C207" t="s">
        <v>498</v>
      </c>
      <c r="D207" t="s">
        <v>35</v>
      </c>
      <c r="E207" s="11">
        <v>5893</v>
      </c>
      <c r="F207" s="3">
        <v>1122</v>
      </c>
      <c r="G207" s="3">
        <v>12</v>
      </c>
      <c r="H207" s="4">
        <v>45667</v>
      </c>
      <c r="I207" t="s">
        <v>499</v>
      </c>
    </row>
    <row r="208" spans="1:9" x14ac:dyDescent="0.3">
      <c r="A208" s="2">
        <f t="shared" si="3"/>
        <v>205</v>
      </c>
      <c r="B208" t="s">
        <v>500</v>
      </c>
      <c r="C208" t="s">
        <v>501</v>
      </c>
      <c r="D208" t="s">
        <v>169</v>
      </c>
      <c r="E208" s="11">
        <v>5823</v>
      </c>
      <c r="F208" s="3">
        <v>1102</v>
      </c>
      <c r="G208" s="3">
        <v>15</v>
      </c>
      <c r="H208" s="4">
        <v>45821</v>
      </c>
      <c r="I208" t="s">
        <v>155</v>
      </c>
    </row>
    <row r="209" spans="1:9" x14ac:dyDescent="0.3">
      <c r="A209" s="2">
        <f t="shared" si="3"/>
        <v>206</v>
      </c>
      <c r="B209" t="s">
        <v>502</v>
      </c>
      <c r="C209" t="s">
        <v>503</v>
      </c>
      <c r="D209" t="s">
        <v>39</v>
      </c>
      <c r="E209" s="11">
        <v>5787.43</v>
      </c>
      <c r="F209" s="3">
        <v>803</v>
      </c>
      <c r="G209" s="3">
        <v>2</v>
      </c>
      <c r="H209" s="4">
        <v>45618</v>
      </c>
      <c r="I209" t="s">
        <v>112</v>
      </c>
    </row>
    <row r="210" spans="1:9" x14ac:dyDescent="0.3">
      <c r="A210" s="2">
        <f t="shared" si="3"/>
        <v>207</v>
      </c>
      <c r="B210" t="s">
        <v>504</v>
      </c>
      <c r="C210" t="s">
        <v>505</v>
      </c>
      <c r="D210" t="s">
        <v>148</v>
      </c>
      <c r="E210" s="11">
        <v>5740.3</v>
      </c>
      <c r="F210" s="3">
        <v>953</v>
      </c>
      <c r="G210" s="3">
        <v>16</v>
      </c>
      <c r="H210" s="4">
        <v>45940</v>
      </c>
      <c r="I210" t="s">
        <v>317</v>
      </c>
    </row>
    <row r="211" spans="1:9" x14ac:dyDescent="0.3">
      <c r="A211" s="2">
        <f t="shared" si="3"/>
        <v>208</v>
      </c>
      <c r="B211" t="s">
        <v>506</v>
      </c>
      <c r="C211" t="s">
        <v>507</v>
      </c>
      <c r="D211" t="s">
        <v>39</v>
      </c>
      <c r="E211" s="11">
        <v>5738.27</v>
      </c>
      <c r="F211" s="3">
        <v>837</v>
      </c>
      <c r="G211" s="3">
        <v>13</v>
      </c>
      <c r="H211" s="4">
        <v>45898</v>
      </c>
      <c r="I211" t="s">
        <v>36</v>
      </c>
    </row>
    <row r="212" spans="1:9" x14ac:dyDescent="0.3">
      <c r="A212" s="2">
        <f t="shared" si="3"/>
        <v>209</v>
      </c>
      <c r="B212" t="s">
        <v>508</v>
      </c>
      <c r="C212" t="s">
        <v>509</v>
      </c>
      <c r="D212" t="s">
        <v>77</v>
      </c>
      <c r="E212" s="11">
        <v>5607.0499999999993</v>
      </c>
      <c r="F212" s="3">
        <v>1473</v>
      </c>
      <c r="G212" s="3">
        <v>9</v>
      </c>
      <c r="H212" s="4">
        <v>45884</v>
      </c>
      <c r="I212" t="s">
        <v>317</v>
      </c>
    </row>
    <row r="213" spans="1:9" x14ac:dyDescent="0.3">
      <c r="A213" s="2">
        <f t="shared" si="3"/>
        <v>210</v>
      </c>
      <c r="B213" t="s">
        <v>510</v>
      </c>
      <c r="C213" t="s">
        <v>511</v>
      </c>
      <c r="D213" t="s">
        <v>514</v>
      </c>
      <c r="E213" s="11">
        <v>5545.7999999999993</v>
      </c>
      <c r="F213" s="3">
        <v>857</v>
      </c>
      <c r="G213" s="3">
        <v>5</v>
      </c>
      <c r="H213" s="4">
        <v>45639</v>
      </c>
      <c r="I213" t="s">
        <v>67</v>
      </c>
    </row>
    <row r="214" spans="1:9" x14ac:dyDescent="0.3">
      <c r="A214" s="2">
        <f t="shared" si="3"/>
        <v>211</v>
      </c>
      <c r="B214" t="s">
        <v>516</v>
      </c>
      <c r="C214" t="s">
        <v>517</v>
      </c>
      <c r="D214" t="s">
        <v>107</v>
      </c>
      <c r="E214" s="11">
        <v>5359.46</v>
      </c>
      <c r="F214" s="3">
        <v>894</v>
      </c>
      <c r="G214" s="3">
        <v>11</v>
      </c>
      <c r="H214" s="4">
        <v>45709</v>
      </c>
      <c r="I214" t="s">
        <v>36</v>
      </c>
    </row>
    <row r="215" spans="1:9" x14ac:dyDescent="0.3">
      <c r="A215" s="2">
        <f t="shared" si="3"/>
        <v>212</v>
      </c>
      <c r="B215" t="s">
        <v>519</v>
      </c>
      <c r="C215" t="s">
        <v>520</v>
      </c>
      <c r="D215" t="s">
        <v>523</v>
      </c>
      <c r="E215" s="11">
        <v>5334.33</v>
      </c>
      <c r="F215" s="3">
        <v>942</v>
      </c>
      <c r="G215" s="3">
        <v>15</v>
      </c>
      <c r="H215" s="4">
        <v>45947</v>
      </c>
      <c r="I215" t="s">
        <v>447</v>
      </c>
    </row>
    <row r="216" spans="1:9" x14ac:dyDescent="0.3">
      <c r="A216" s="2">
        <f t="shared" si="3"/>
        <v>213</v>
      </c>
      <c r="B216" t="s">
        <v>521</v>
      </c>
      <c r="C216" t="s">
        <v>522</v>
      </c>
      <c r="D216" t="s">
        <v>148</v>
      </c>
      <c r="E216" s="11">
        <v>5305.5</v>
      </c>
      <c r="F216" s="3">
        <v>1206</v>
      </c>
      <c r="G216" s="3">
        <v>4</v>
      </c>
      <c r="H216" s="4">
        <v>45947</v>
      </c>
      <c r="I216" t="s">
        <v>524</v>
      </c>
    </row>
    <row r="217" spans="1:9" x14ac:dyDescent="0.3">
      <c r="A217" s="2">
        <f t="shared" si="3"/>
        <v>214</v>
      </c>
      <c r="B217" t="s">
        <v>525</v>
      </c>
      <c r="C217" t="s">
        <v>526</v>
      </c>
      <c r="D217" t="s">
        <v>39</v>
      </c>
      <c r="E217" s="11">
        <v>5278.76</v>
      </c>
      <c r="F217" s="3">
        <v>782</v>
      </c>
      <c r="G217" s="3">
        <v>14</v>
      </c>
      <c r="H217" s="4">
        <v>45940</v>
      </c>
      <c r="I217" t="s">
        <v>112</v>
      </c>
    </row>
    <row r="218" spans="1:9" x14ac:dyDescent="0.3">
      <c r="A218" s="2">
        <f t="shared" si="3"/>
        <v>215</v>
      </c>
      <c r="B218" t="s">
        <v>527</v>
      </c>
      <c r="C218" t="s">
        <v>528</v>
      </c>
      <c r="D218" t="s">
        <v>531</v>
      </c>
      <c r="E218" s="11">
        <v>5257</v>
      </c>
      <c r="F218" s="3">
        <v>1173</v>
      </c>
      <c r="G218" s="3">
        <v>1</v>
      </c>
      <c r="H218" s="4">
        <v>44807</v>
      </c>
      <c r="I218" t="s">
        <v>439</v>
      </c>
    </row>
    <row r="219" spans="1:9" x14ac:dyDescent="0.3">
      <c r="A219" s="2">
        <f t="shared" si="3"/>
        <v>216</v>
      </c>
      <c r="B219" t="s">
        <v>529</v>
      </c>
      <c r="C219" t="s">
        <v>530</v>
      </c>
      <c r="D219" t="s">
        <v>39</v>
      </c>
      <c r="E219" s="11">
        <v>5207.3600000000006</v>
      </c>
      <c r="F219" s="3">
        <v>756</v>
      </c>
      <c r="G219" s="3">
        <v>16</v>
      </c>
      <c r="H219" s="4">
        <v>45744</v>
      </c>
      <c r="I219" t="s">
        <v>36</v>
      </c>
    </row>
    <row r="220" spans="1:9" x14ac:dyDescent="0.3">
      <c r="A220" s="2">
        <f t="shared" si="3"/>
        <v>217</v>
      </c>
      <c r="B220" t="s">
        <v>532</v>
      </c>
      <c r="C220" t="s">
        <v>533</v>
      </c>
      <c r="D220" t="s">
        <v>39</v>
      </c>
      <c r="E220" s="11">
        <v>5163.57</v>
      </c>
      <c r="F220" s="3">
        <v>761</v>
      </c>
      <c r="G220" s="3">
        <v>13</v>
      </c>
      <c r="H220" s="4">
        <v>45905</v>
      </c>
      <c r="I220" t="s">
        <v>36</v>
      </c>
    </row>
    <row r="221" spans="1:9" x14ac:dyDescent="0.3">
      <c r="A221" s="2">
        <f t="shared" si="3"/>
        <v>218</v>
      </c>
      <c r="B221" t="s">
        <v>534</v>
      </c>
      <c r="C221" t="s">
        <v>535</v>
      </c>
      <c r="D221" t="s">
        <v>314</v>
      </c>
      <c r="E221" s="11">
        <v>4910.41</v>
      </c>
      <c r="F221" s="3">
        <v>991</v>
      </c>
      <c r="G221" s="3">
        <v>12</v>
      </c>
      <c r="H221" s="4">
        <v>45758</v>
      </c>
      <c r="I221" t="s">
        <v>447</v>
      </c>
    </row>
    <row r="222" spans="1:9" x14ac:dyDescent="0.3">
      <c r="A222" s="2">
        <f t="shared" si="3"/>
        <v>219</v>
      </c>
      <c r="B222" t="s">
        <v>536</v>
      </c>
      <c r="C222" t="s">
        <v>537</v>
      </c>
      <c r="D222" t="s">
        <v>169</v>
      </c>
      <c r="E222" s="11">
        <v>4785.38</v>
      </c>
      <c r="F222" s="3">
        <v>763</v>
      </c>
      <c r="G222" s="3">
        <v>11</v>
      </c>
      <c r="H222" s="4">
        <v>45740</v>
      </c>
      <c r="I222" t="s">
        <v>67</v>
      </c>
    </row>
    <row r="223" spans="1:9" x14ac:dyDescent="0.3">
      <c r="A223" s="2">
        <f t="shared" si="3"/>
        <v>220</v>
      </c>
      <c r="B223" t="s">
        <v>540</v>
      </c>
      <c r="C223" t="s">
        <v>541</v>
      </c>
      <c r="D223" t="s">
        <v>77</v>
      </c>
      <c r="E223" s="11">
        <v>4759.6000000000004</v>
      </c>
      <c r="F223" s="3">
        <v>993</v>
      </c>
      <c r="G223" s="3">
        <v>13</v>
      </c>
      <c r="H223" s="4">
        <v>45933</v>
      </c>
      <c r="I223" t="s">
        <v>292</v>
      </c>
    </row>
    <row r="224" spans="1:9" x14ac:dyDescent="0.3">
      <c r="A224" s="2">
        <f t="shared" si="3"/>
        <v>221</v>
      </c>
      <c r="B224" t="s">
        <v>538</v>
      </c>
      <c r="C224" t="s">
        <v>539</v>
      </c>
      <c r="D224" t="s">
        <v>169</v>
      </c>
      <c r="E224" s="11">
        <v>4737.9800000000005</v>
      </c>
      <c r="F224" s="3">
        <v>914</v>
      </c>
      <c r="G224" s="3">
        <v>10</v>
      </c>
      <c r="H224" s="4">
        <v>45863</v>
      </c>
      <c r="I224" t="s">
        <v>112</v>
      </c>
    </row>
    <row r="225" spans="1:9" x14ac:dyDescent="0.3">
      <c r="A225" s="2">
        <f t="shared" si="3"/>
        <v>222</v>
      </c>
      <c r="B225" t="s">
        <v>542</v>
      </c>
      <c r="C225" t="s">
        <v>543</v>
      </c>
      <c r="D225" t="s">
        <v>39</v>
      </c>
      <c r="E225" s="11">
        <v>4678.46</v>
      </c>
      <c r="F225" s="3">
        <v>665</v>
      </c>
      <c r="G225" s="3">
        <v>13</v>
      </c>
      <c r="H225" s="4">
        <v>45940</v>
      </c>
      <c r="I225" t="s">
        <v>36</v>
      </c>
    </row>
    <row r="226" spans="1:9" x14ac:dyDescent="0.3">
      <c r="A226" s="2">
        <f t="shared" si="3"/>
        <v>223</v>
      </c>
      <c r="B226" t="s">
        <v>544</v>
      </c>
      <c r="C226" t="s">
        <v>545</v>
      </c>
      <c r="D226" t="s">
        <v>39</v>
      </c>
      <c r="E226" s="11">
        <v>4646.5600000000004</v>
      </c>
      <c r="F226" s="3">
        <v>667</v>
      </c>
      <c r="G226" s="3">
        <v>13</v>
      </c>
      <c r="H226" s="4">
        <v>46017</v>
      </c>
      <c r="I226" t="s">
        <v>60</v>
      </c>
    </row>
    <row r="227" spans="1:9" x14ac:dyDescent="0.3">
      <c r="A227" s="2">
        <f t="shared" si="3"/>
        <v>224</v>
      </c>
      <c r="B227" t="s">
        <v>546</v>
      </c>
      <c r="C227" t="s">
        <v>547</v>
      </c>
      <c r="D227" t="s">
        <v>550</v>
      </c>
      <c r="E227" s="11">
        <v>4554.2700000000004</v>
      </c>
      <c r="F227" s="3">
        <v>751</v>
      </c>
      <c r="G227" s="3">
        <v>7</v>
      </c>
      <c r="H227" s="4">
        <v>45740</v>
      </c>
      <c r="I227" t="s">
        <v>67</v>
      </c>
    </row>
    <row r="228" spans="1:9" x14ac:dyDescent="0.3">
      <c r="A228" s="2">
        <f t="shared" si="3"/>
        <v>225</v>
      </c>
      <c r="B228" t="s">
        <v>548</v>
      </c>
      <c r="C228" t="s">
        <v>549</v>
      </c>
      <c r="D228" t="s">
        <v>169</v>
      </c>
      <c r="E228" s="11">
        <v>4411.8</v>
      </c>
      <c r="F228" s="3">
        <v>915</v>
      </c>
      <c r="G228" s="3" t="s">
        <v>50</v>
      </c>
      <c r="H228" s="4">
        <v>45765</v>
      </c>
      <c r="I228" t="s">
        <v>149</v>
      </c>
    </row>
    <row r="229" spans="1:9" x14ac:dyDescent="0.3">
      <c r="A229" s="2">
        <f t="shared" si="3"/>
        <v>226</v>
      </c>
      <c r="B229" t="s">
        <v>551</v>
      </c>
      <c r="C229" t="s">
        <v>552</v>
      </c>
      <c r="D229" t="s">
        <v>39</v>
      </c>
      <c r="E229" s="11">
        <v>4355.7</v>
      </c>
      <c r="F229" s="3">
        <v>742</v>
      </c>
      <c r="G229" s="3">
        <v>14</v>
      </c>
      <c r="H229" s="4">
        <v>45877</v>
      </c>
      <c r="I229" t="s">
        <v>36</v>
      </c>
    </row>
    <row r="230" spans="1:9" x14ac:dyDescent="0.3">
      <c r="A230" s="2">
        <f t="shared" si="3"/>
        <v>227</v>
      </c>
      <c r="B230" t="s">
        <v>553</v>
      </c>
      <c r="C230" t="s">
        <v>554</v>
      </c>
      <c r="D230" t="s">
        <v>127</v>
      </c>
      <c r="E230" s="11">
        <v>4346</v>
      </c>
      <c r="F230" s="3">
        <v>1044</v>
      </c>
      <c r="G230" s="3">
        <v>4</v>
      </c>
      <c r="H230" s="4">
        <v>45926</v>
      </c>
      <c r="I230" t="s">
        <v>524</v>
      </c>
    </row>
    <row r="231" spans="1:9" x14ac:dyDescent="0.3">
      <c r="A231" s="2">
        <f t="shared" si="3"/>
        <v>228</v>
      </c>
      <c r="B231" t="s">
        <v>555</v>
      </c>
      <c r="C231" t="s">
        <v>556</v>
      </c>
      <c r="D231" t="s">
        <v>39</v>
      </c>
      <c r="E231" s="11">
        <v>4343.2499999999991</v>
      </c>
      <c r="F231" s="3">
        <v>678</v>
      </c>
      <c r="G231" s="3">
        <v>9</v>
      </c>
      <c r="H231" s="4">
        <v>45856</v>
      </c>
      <c r="I231" t="s">
        <v>292</v>
      </c>
    </row>
    <row r="232" spans="1:9" x14ac:dyDescent="0.3">
      <c r="A232" s="2">
        <f t="shared" si="3"/>
        <v>229</v>
      </c>
      <c r="B232" t="s">
        <v>557</v>
      </c>
      <c r="C232" t="s">
        <v>558</v>
      </c>
      <c r="D232" t="s">
        <v>148</v>
      </c>
      <c r="E232" s="11">
        <v>4319.09</v>
      </c>
      <c r="F232" s="3">
        <v>716</v>
      </c>
      <c r="G232" s="3">
        <v>5</v>
      </c>
      <c r="H232" s="4">
        <v>45807</v>
      </c>
      <c r="I232" t="s">
        <v>317</v>
      </c>
    </row>
    <row r="233" spans="1:9" x14ac:dyDescent="0.3">
      <c r="A233" s="2">
        <f t="shared" si="3"/>
        <v>230</v>
      </c>
      <c r="B233" t="s">
        <v>559</v>
      </c>
      <c r="C233" t="s">
        <v>560</v>
      </c>
      <c r="D233" t="s">
        <v>169</v>
      </c>
      <c r="E233" s="11">
        <v>4181.97</v>
      </c>
      <c r="F233" s="3">
        <v>678</v>
      </c>
      <c r="G233" s="3">
        <v>14</v>
      </c>
      <c r="H233" s="4">
        <v>45779</v>
      </c>
      <c r="I233" t="s">
        <v>112</v>
      </c>
    </row>
    <row r="234" spans="1:9" x14ac:dyDescent="0.3">
      <c r="A234" s="2">
        <f t="shared" si="3"/>
        <v>231</v>
      </c>
      <c r="B234" t="s">
        <v>561</v>
      </c>
      <c r="C234" t="s">
        <v>561</v>
      </c>
      <c r="D234" t="s">
        <v>35</v>
      </c>
      <c r="E234" s="11">
        <v>3969</v>
      </c>
      <c r="F234" s="3">
        <v>765</v>
      </c>
      <c r="G234" s="3">
        <v>5</v>
      </c>
      <c r="H234" s="4">
        <v>45989</v>
      </c>
      <c r="I234" t="s">
        <v>499</v>
      </c>
    </row>
    <row r="235" spans="1:9" x14ac:dyDescent="0.3">
      <c r="A235" s="2">
        <f t="shared" si="3"/>
        <v>232</v>
      </c>
      <c r="B235" t="s">
        <v>562</v>
      </c>
      <c r="C235" t="s">
        <v>563</v>
      </c>
      <c r="D235" t="s">
        <v>39</v>
      </c>
      <c r="E235" s="11">
        <v>3951</v>
      </c>
      <c r="F235" s="3">
        <v>583</v>
      </c>
      <c r="G235" s="3">
        <v>2</v>
      </c>
      <c r="H235" s="4">
        <v>45632</v>
      </c>
      <c r="I235" t="s">
        <v>155</v>
      </c>
    </row>
    <row r="236" spans="1:9" x14ac:dyDescent="0.3">
      <c r="A236" s="2">
        <f t="shared" si="3"/>
        <v>233</v>
      </c>
      <c r="B236" t="s">
        <v>564</v>
      </c>
      <c r="C236" t="s">
        <v>565</v>
      </c>
      <c r="D236" t="s">
        <v>39</v>
      </c>
      <c r="E236" s="11">
        <v>3928.45</v>
      </c>
      <c r="F236" s="3">
        <v>951</v>
      </c>
      <c r="G236" s="3">
        <v>3</v>
      </c>
      <c r="H236" s="4">
        <v>45359</v>
      </c>
      <c r="I236" t="s">
        <v>36</v>
      </c>
    </row>
    <row r="237" spans="1:9" x14ac:dyDescent="0.3">
      <c r="A237" s="2">
        <f t="shared" si="3"/>
        <v>234</v>
      </c>
      <c r="B237" t="s">
        <v>566</v>
      </c>
      <c r="C237" t="s">
        <v>567</v>
      </c>
      <c r="D237" t="s">
        <v>39</v>
      </c>
      <c r="E237" s="11">
        <v>3918.75</v>
      </c>
      <c r="F237" s="3">
        <v>537</v>
      </c>
      <c r="G237" s="3">
        <v>3</v>
      </c>
      <c r="H237" s="4">
        <v>45611</v>
      </c>
      <c r="I237" t="s">
        <v>317</v>
      </c>
    </row>
    <row r="238" spans="1:9" x14ac:dyDescent="0.3">
      <c r="A238" s="2">
        <f t="shared" si="3"/>
        <v>235</v>
      </c>
      <c r="B238" t="s">
        <v>568</v>
      </c>
      <c r="C238" t="s">
        <v>569</v>
      </c>
      <c r="D238" t="s">
        <v>39</v>
      </c>
      <c r="E238" s="11">
        <v>3908.7999999999997</v>
      </c>
      <c r="F238" s="3">
        <v>834</v>
      </c>
      <c r="G238" s="3">
        <v>14</v>
      </c>
      <c r="H238" s="4">
        <v>45758</v>
      </c>
      <c r="I238" t="s">
        <v>36</v>
      </c>
    </row>
    <row r="239" spans="1:9" x14ac:dyDescent="0.3">
      <c r="A239" s="2">
        <f t="shared" si="3"/>
        <v>236</v>
      </c>
      <c r="B239" t="s">
        <v>570</v>
      </c>
      <c r="C239" t="s">
        <v>571</v>
      </c>
      <c r="D239" t="s">
        <v>148</v>
      </c>
      <c r="E239" s="11">
        <v>3817.6000000000004</v>
      </c>
      <c r="F239" s="3">
        <v>613</v>
      </c>
      <c r="G239" s="3">
        <v>18</v>
      </c>
      <c r="H239" s="4">
        <v>45740</v>
      </c>
      <c r="I239" t="s">
        <v>67</v>
      </c>
    </row>
    <row r="240" spans="1:9" x14ac:dyDescent="0.3">
      <c r="A240" s="2">
        <f t="shared" si="3"/>
        <v>237</v>
      </c>
      <c r="B240" t="s">
        <v>572</v>
      </c>
      <c r="C240" t="s">
        <v>573</v>
      </c>
      <c r="D240" t="s">
        <v>169</v>
      </c>
      <c r="E240" s="11">
        <v>3731.5</v>
      </c>
      <c r="F240" s="3">
        <v>815</v>
      </c>
      <c r="G240" s="3" t="s">
        <v>50</v>
      </c>
      <c r="H240" s="4">
        <v>45618</v>
      </c>
      <c r="I240" t="s">
        <v>149</v>
      </c>
    </row>
    <row r="241" spans="1:9" x14ac:dyDescent="0.3">
      <c r="A241" s="2">
        <f t="shared" si="3"/>
        <v>238</v>
      </c>
      <c r="B241" t="s">
        <v>574</v>
      </c>
      <c r="C241" t="s">
        <v>575</v>
      </c>
      <c r="D241" t="s">
        <v>39</v>
      </c>
      <c r="E241" s="11">
        <v>3599.8</v>
      </c>
      <c r="F241" s="3">
        <v>1432</v>
      </c>
      <c r="G241" s="3">
        <v>5</v>
      </c>
      <c r="H241" s="4">
        <v>45436</v>
      </c>
      <c r="I241" t="s">
        <v>71</v>
      </c>
    </row>
    <row r="242" spans="1:9" x14ac:dyDescent="0.3">
      <c r="A242" s="2">
        <f t="shared" si="3"/>
        <v>239</v>
      </c>
      <c r="B242" t="s">
        <v>576</v>
      </c>
      <c r="C242" t="s">
        <v>577</v>
      </c>
      <c r="D242" t="s">
        <v>580</v>
      </c>
      <c r="E242" s="11">
        <v>3484.86</v>
      </c>
      <c r="F242" s="3">
        <v>473</v>
      </c>
      <c r="G242" s="3">
        <v>11</v>
      </c>
      <c r="H242" s="4">
        <v>45947</v>
      </c>
      <c r="I242" t="s">
        <v>143</v>
      </c>
    </row>
    <row r="243" spans="1:9" x14ac:dyDescent="0.3">
      <c r="A243" s="2">
        <f t="shared" si="3"/>
        <v>240</v>
      </c>
      <c r="B243" t="s">
        <v>578</v>
      </c>
      <c r="C243" t="s">
        <v>579</v>
      </c>
      <c r="D243" t="s">
        <v>39</v>
      </c>
      <c r="E243" s="11">
        <v>3475.87</v>
      </c>
      <c r="F243" s="3">
        <v>533</v>
      </c>
      <c r="G243" s="3">
        <v>3</v>
      </c>
      <c r="H243" s="4">
        <v>45604</v>
      </c>
      <c r="I243" t="s">
        <v>40</v>
      </c>
    </row>
    <row r="244" spans="1:9" x14ac:dyDescent="0.3">
      <c r="A244" s="2">
        <f t="shared" si="3"/>
        <v>241</v>
      </c>
      <c r="B244" t="s">
        <v>581</v>
      </c>
      <c r="C244" t="s">
        <v>582</v>
      </c>
      <c r="D244" t="s">
        <v>169</v>
      </c>
      <c r="E244" s="11">
        <v>3456.4</v>
      </c>
      <c r="F244" s="3">
        <v>550</v>
      </c>
      <c r="G244" s="3">
        <v>7</v>
      </c>
      <c r="H244" s="4">
        <v>45740</v>
      </c>
      <c r="I244" t="s">
        <v>67</v>
      </c>
    </row>
    <row r="245" spans="1:9" x14ac:dyDescent="0.3">
      <c r="A245" s="2">
        <f t="shared" si="3"/>
        <v>242</v>
      </c>
      <c r="B245" t="s">
        <v>583</v>
      </c>
      <c r="C245" t="s">
        <v>583</v>
      </c>
      <c r="D245" t="s">
        <v>39</v>
      </c>
      <c r="E245" s="11">
        <v>3433.14</v>
      </c>
      <c r="F245" s="3">
        <v>555</v>
      </c>
      <c r="G245" s="3">
        <v>16</v>
      </c>
      <c r="H245" s="4">
        <v>45758</v>
      </c>
      <c r="I245" t="s">
        <v>36</v>
      </c>
    </row>
    <row r="246" spans="1:9" x14ac:dyDescent="0.3">
      <c r="A246" s="2">
        <f t="shared" si="3"/>
        <v>243</v>
      </c>
      <c r="B246" t="s">
        <v>584</v>
      </c>
      <c r="C246" t="s">
        <v>585</v>
      </c>
      <c r="D246" t="s">
        <v>39</v>
      </c>
      <c r="E246" s="11">
        <v>3382.75</v>
      </c>
      <c r="F246" s="3">
        <v>452</v>
      </c>
      <c r="G246" s="3">
        <v>1</v>
      </c>
      <c r="H246" s="4">
        <v>45548</v>
      </c>
      <c r="I246" t="s">
        <v>36</v>
      </c>
    </row>
    <row r="247" spans="1:9" x14ac:dyDescent="0.3">
      <c r="A247" s="2">
        <f t="shared" si="3"/>
        <v>244</v>
      </c>
      <c r="B247" t="s">
        <v>586</v>
      </c>
      <c r="C247" t="s">
        <v>587</v>
      </c>
      <c r="D247" t="s">
        <v>148</v>
      </c>
      <c r="E247" s="11">
        <v>3350.9</v>
      </c>
      <c r="F247" s="3">
        <v>262</v>
      </c>
      <c r="G247" s="3">
        <v>2</v>
      </c>
      <c r="H247" s="4">
        <v>0</v>
      </c>
      <c r="I247" t="s">
        <v>67</v>
      </c>
    </row>
    <row r="248" spans="1:9" x14ac:dyDescent="0.3">
      <c r="A248" s="2">
        <f t="shared" si="3"/>
        <v>245</v>
      </c>
      <c r="B248" t="s">
        <v>588</v>
      </c>
      <c r="C248" t="s">
        <v>589</v>
      </c>
      <c r="D248" t="s">
        <v>148</v>
      </c>
      <c r="E248" s="11">
        <v>3321.98</v>
      </c>
      <c r="F248" s="3">
        <v>716</v>
      </c>
      <c r="G248" s="3">
        <v>5</v>
      </c>
      <c r="H248" s="4">
        <v>45954</v>
      </c>
      <c r="I248" t="s">
        <v>317</v>
      </c>
    </row>
    <row r="249" spans="1:9" x14ac:dyDescent="0.3">
      <c r="A249" s="2">
        <f t="shared" si="3"/>
        <v>246</v>
      </c>
      <c r="B249" t="s">
        <v>590</v>
      </c>
      <c r="C249" t="s">
        <v>590</v>
      </c>
      <c r="D249" t="s">
        <v>169</v>
      </c>
      <c r="E249" s="11">
        <v>3313.04</v>
      </c>
      <c r="F249" s="3">
        <v>777</v>
      </c>
      <c r="G249" s="3">
        <v>6</v>
      </c>
      <c r="H249" s="4">
        <v>45751</v>
      </c>
      <c r="I249" t="s">
        <v>317</v>
      </c>
    </row>
    <row r="250" spans="1:9" x14ac:dyDescent="0.3">
      <c r="A250" s="2">
        <f t="shared" si="3"/>
        <v>247</v>
      </c>
      <c r="B250" t="s">
        <v>591</v>
      </c>
      <c r="C250" t="s">
        <v>592</v>
      </c>
      <c r="D250" t="s">
        <v>127</v>
      </c>
      <c r="E250" s="11">
        <v>3278.7</v>
      </c>
      <c r="F250" s="3">
        <v>741</v>
      </c>
      <c r="G250" s="3" t="s">
        <v>50</v>
      </c>
      <c r="H250" s="4">
        <v>45772</v>
      </c>
      <c r="I250" t="s">
        <v>149</v>
      </c>
    </row>
    <row r="251" spans="1:9" x14ac:dyDescent="0.3">
      <c r="A251" s="2">
        <f t="shared" si="3"/>
        <v>248</v>
      </c>
      <c r="B251" t="s">
        <v>593</v>
      </c>
      <c r="C251" t="s">
        <v>593</v>
      </c>
      <c r="D251" t="s">
        <v>35</v>
      </c>
      <c r="E251" s="11">
        <v>3233.8700000000003</v>
      </c>
      <c r="F251" s="3">
        <v>860</v>
      </c>
      <c r="G251" s="3">
        <v>4</v>
      </c>
      <c r="H251" s="4">
        <v>44659</v>
      </c>
      <c r="I251" t="s">
        <v>36</v>
      </c>
    </row>
    <row r="252" spans="1:9" x14ac:dyDescent="0.3">
      <c r="A252" s="2">
        <f t="shared" si="3"/>
        <v>249</v>
      </c>
      <c r="B252" t="s">
        <v>594</v>
      </c>
      <c r="C252" t="s">
        <v>595</v>
      </c>
      <c r="D252" t="s">
        <v>158</v>
      </c>
      <c r="E252" s="11">
        <v>3203.65</v>
      </c>
      <c r="F252" s="3">
        <v>483</v>
      </c>
      <c r="G252" s="3">
        <v>14</v>
      </c>
      <c r="H252" s="4">
        <v>45786</v>
      </c>
      <c r="I252" t="s">
        <v>112</v>
      </c>
    </row>
    <row r="253" spans="1:9" x14ac:dyDescent="0.3">
      <c r="A253" s="2">
        <f t="shared" si="3"/>
        <v>250</v>
      </c>
      <c r="B253" t="s">
        <v>596</v>
      </c>
      <c r="C253" t="s">
        <v>597</v>
      </c>
      <c r="D253" t="s">
        <v>600</v>
      </c>
      <c r="E253" s="11">
        <v>3083.55</v>
      </c>
      <c r="F253" s="3">
        <v>604</v>
      </c>
      <c r="G253" s="3">
        <v>9</v>
      </c>
      <c r="H253" s="4">
        <v>45740</v>
      </c>
      <c r="I253" t="s">
        <v>67</v>
      </c>
    </row>
    <row r="254" spans="1:9" x14ac:dyDescent="0.3">
      <c r="A254" s="2">
        <f t="shared" si="3"/>
        <v>251</v>
      </c>
      <c r="B254" t="s">
        <v>598</v>
      </c>
      <c r="C254" t="s">
        <v>599</v>
      </c>
      <c r="D254" t="s">
        <v>169</v>
      </c>
      <c r="E254" s="11">
        <v>3056.95</v>
      </c>
      <c r="F254" s="3">
        <v>567</v>
      </c>
      <c r="G254" s="3">
        <v>3</v>
      </c>
      <c r="H254" s="4">
        <v>45828</v>
      </c>
      <c r="I254" t="s">
        <v>317</v>
      </c>
    </row>
    <row r="255" spans="1:9" x14ac:dyDescent="0.3">
      <c r="A255" s="2">
        <f t="shared" si="3"/>
        <v>252</v>
      </c>
      <c r="B255" t="s">
        <v>601</v>
      </c>
      <c r="C255" t="s">
        <v>602</v>
      </c>
      <c r="D255" t="s">
        <v>169</v>
      </c>
      <c r="E255" s="11">
        <v>3039.8199999999997</v>
      </c>
      <c r="F255" s="3">
        <v>520</v>
      </c>
      <c r="G255" s="3">
        <v>12</v>
      </c>
      <c r="H255" s="4">
        <v>45898</v>
      </c>
      <c r="I255" t="s">
        <v>112</v>
      </c>
    </row>
    <row r="256" spans="1:9" x14ac:dyDescent="0.3">
      <c r="A256" s="2">
        <f t="shared" si="3"/>
        <v>253</v>
      </c>
      <c r="B256" t="s">
        <v>603</v>
      </c>
      <c r="C256" t="s">
        <v>604</v>
      </c>
      <c r="D256" t="s">
        <v>607</v>
      </c>
      <c r="E256" s="11">
        <v>2968.8</v>
      </c>
      <c r="F256" s="3">
        <v>491</v>
      </c>
      <c r="G256" s="3">
        <v>6</v>
      </c>
      <c r="H256" s="4">
        <v>45740</v>
      </c>
      <c r="I256" t="s">
        <v>67</v>
      </c>
    </row>
    <row r="257" spans="1:9" x14ac:dyDescent="0.3">
      <c r="A257" s="2">
        <f t="shared" si="3"/>
        <v>254</v>
      </c>
      <c r="B257" t="s">
        <v>605</v>
      </c>
      <c r="C257" t="s">
        <v>606</v>
      </c>
      <c r="D257" t="s">
        <v>193</v>
      </c>
      <c r="E257" s="11">
        <v>2895.07</v>
      </c>
      <c r="F257" s="3">
        <v>435</v>
      </c>
      <c r="G257" s="3">
        <v>11</v>
      </c>
      <c r="H257" s="4">
        <v>45765</v>
      </c>
      <c r="I257" t="s">
        <v>112</v>
      </c>
    </row>
    <row r="258" spans="1:9" x14ac:dyDescent="0.3">
      <c r="A258" s="2">
        <f t="shared" si="3"/>
        <v>255</v>
      </c>
      <c r="B258" t="s">
        <v>608</v>
      </c>
      <c r="C258" t="s">
        <v>609</v>
      </c>
      <c r="D258" t="s">
        <v>169</v>
      </c>
      <c r="E258" s="11">
        <v>2801.6000000000004</v>
      </c>
      <c r="F258" s="3">
        <v>572</v>
      </c>
      <c r="G258" s="3">
        <v>8</v>
      </c>
      <c r="H258" s="4">
        <v>45740</v>
      </c>
      <c r="I258" t="s">
        <v>67</v>
      </c>
    </row>
    <row r="259" spans="1:9" x14ac:dyDescent="0.3">
      <c r="A259" s="2">
        <f t="shared" si="3"/>
        <v>256</v>
      </c>
      <c r="B259" t="s">
        <v>610</v>
      </c>
      <c r="C259" t="s">
        <v>611</v>
      </c>
      <c r="D259" t="s">
        <v>614</v>
      </c>
      <c r="E259" s="11">
        <v>2695.15</v>
      </c>
      <c r="F259" s="3">
        <v>457</v>
      </c>
      <c r="G259" s="3">
        <v>9</v>
      </c>
      <c r="H259" s="4">
        <v>45740</v>
      </c>
      <c r="I259" t="s">
        <v>67</v>
      </c>
    </row>
    <row r="260" spans="1:9" x14ac:dyDescent="0.3">
      <c r="A260" s="2">
        <f t="shared" ref="A260:A323" si="4">IF(B260&lt;&gt;"",ROW()-3,"")</f>
        <v>257</v>
      </c>
      <c r="B260" t="s">
        <v>612</v>
      </c>
      <c r="C260" t="s">
        <v>613</v>
      </c>
      <c r="D260" t="s">
        <v>617</v>
      </c>
      <c r="E260" s="11">
        <v>2606.35</v>
      </c>
      <c r="F260" s="3">
        <v>455</v>
      </c>
      <c r="G260" s="3">
        <v>3</v>
      </c>
      <c r="H260" s="4">
        <v>0</v>
      </c>
      <c r="I260" t="s">
        <v>112</v>
      </c>
    </row>
    <row r="261" spans="1:9" x14ac:dyDescent="0.3">
      <c r="A261" s="2">
        <f t="shared" si="4"/>
        <v>258</v>
      </c>
      <c r="B261" t="s">
        <v>615</v>
      </c>
      <c r="C261" t="s">
        <v>616</v>
      </c>
      <c r="D261" t="s">
        <v>620</v>
      </c>
      <c r="E261" s="11">
        <v>2595.35</v>
      </c>
      <c r="F261" s="3">
        <v>400</v>
      </c>
      <c r="G261" s="3">
        <v>12</v>
      </c>
      <c r="H261" s="4">
        <v>45740</v>
      </c>
      <c r="I261" t="s">
        <v>67</v>
      </c>
    </row>
    <row r="262" spans="1:9" x14ac:dyDescent="0.3">
      <c r="A262" s="2">
        <f t="shared" si="4"/>
        <v>259</v>
      </c>
      <c r="B262" t="s">
        <v>618</v>
      </c>
      <c r="C262" t="s">
        <v>619</v>
      </c>
      <c r="D262" t="s">
        <v>107</v>
      </c>
      <c r="E262" s="11">
        <v>2570.1999999999998</v>
      </c>
      <c r="F262" s="3">
        <v>385</v>
      </c>
      <c r="G262" s="3">
        <v>4</v>
      </c>
      <c r="H262" s="4">
        <v>45562</v>
      </c>
      <c r="I262" t="s">
        <v>112</v>
      </c>
    </row>
    <row r="263" spans="1:9" x14ac:dyDescent="0.3">
      <c r="A263" s="2">
        <f t="shared" si="4"/>
        <v>260</v>
      </c>
      <c r="B263" t="s">
        <v>853</v>
      </c>
      <c r="C263" t="s">
        <v>853</v>
      </c>
      <c r="D263" t="s">
        <v>35</v>
      </c>
      <c r="E263" s="11">
        <v>2564.15</v>
      </c>
      <c r="F263" s="3">
        <v>385</v>
      </c>
      <c r="G263" s="3">
        <v>6</v>
      </c>
      <c r="H263" s="4">
        <v>45989</v>
      </c>
      <c r="I263" t="s">
        <v>515</v>
      </c>
    </row>
    <row r="264" spans="1:9" x14ac:dyDescent="0.3">
      <c r="A264" s="2">
        <f t="shared" si="4"/>
        <v>261</v>
      </c>
      <c r="B264" t="s">
        <v>621</v>
      </c>
      <c r="C264" t="s">
        <v>622</v>
      </c>
      <c r="D264" t="s">
        <v>625</v>
      </c>
      <c r="E264" s="11">
        <v>2525.6999999999998</v>
      </c>
      <c r="F264" s="3">
        <v>585</v>
      </c>
      <c r="G264" s="3"/>
      <c r="H264" s="4">
        <v>45905</v>
      </c>
      <c r="I264" t="s">
        <v>149</v>
      </c>
    </row>
    <row r="265" spans="1:9" x14ac:dyDescent="0.3">
      <c r="A265" s="2">
        <f t="shared" si="4"/>
        <v>262</v>
      </c>
      <c r="B265" t="s">
        <v>623</v>
      </c>
      <c r="C265" t="s">
        <v>624</v>
      </c>
      <c r="D265" t="s">
        <v>628</v>
      </c>
      <c r="E265" s="11">
        <v>2515</v>
      </c>
      <c r="F265" s="3">
        <v>446</v>
      </c>
      <c r="G265" s="3">
        <v>13</v>
      </c>
      <c r="H265" s="4">
        <v>45639</v>
      </c>
      <c r="I265" t="s">
        <v>155</v>
      </c>
    </row>
    <row r="266" spans="1:9" x14ac:dyDescent="0.3">
      <c r="A266" s="2">
        <f t="shared" si="4"/>
        <v>263</v>
      </c>
      <c r="B266" t="s">
        <v>626</v>
      </c>
      <c r="C266" t="s">
        <v>627</v>
      </c>
      <c r="D266" t="s">
        <v>39</v>
      </c>
      <c r="E266" s="11">
        <v>2476.64</v>
      </c>
      <c r="F266" s="3">
        <v>342</v>
      </c>
      <c r="G266" s="3">
        <v>3</v>
      </c>
      <c r="H266" s="4">
        <v>45639</v>
      </c>
      <c r="I266" t="s">
        <v>629</v>
      </c>
    </row>
    <row r="267" spans="1:9" x14ac:dyDescent="0.3">
      <c r="A267" s="2">
        <f t="shared" si="4"/>
        <v>264</v>
      </c>
      <c r="B267" t="s">
        <v>630</v>
      </c>
      <c r="C267" t="s">
        <v>630</v>
      </c>
      <c r="D267" t="s">
        <v>211</v>
      </c>
      <c r="E267" s="11">
        <v>2363.9</v>
      </c>
      <c r="F267" s="3">
        <v>394</v>
      </c>
      <c r="G267" s="3">
        <v>3</v>
      </c>
      <c r="H267" s="4">
        <v>45030</v>
      </c>
      <c r="I267" t="s">
        <v>71</v>
      </c>
    </row>
    <row r="268" spans="1:9" x14ac:dyDescent="0.3">
      <c r="A268" s="2">
        <f t="shared" si="4"/>
        <v>265</v>
      </c>
      <c r="B268" t="s">
        <v>631</v>
      </c>
      <c r="C268" t="s">
        <v>632</v>
      </c>
      <c r="D268" t="s">
        <v>635</v>
      </c>
      <c r="E268" s="11">
        <v>2339.5500000000002</v>
      </c>
      <c r="F268" s="3">
        <v>337</v>
      </c>
      <c r="G268" s="3">
        <v>4</v>
      </c>
      <c r="H268" s="4">
        <v>45254</v>
      </c>
      <c r="I268" t="s">
        <v>67</v>
      </c>
    </row>
    <row r="269" spans="1:9" x14ac:dyDescent="0.3">
      <c r="A269" s="2">
        <f t="shared" si="4"/>
        <v>266</v>
      </c>
      <c r="B269" t="s">
        <v>633</v>
      </c>
      <c r="C269" t="s">
        <v>634</v>
      </c>
      <c r="D269" t="s">
        <v>77</v>
      </c>
      <c r="E269" s="11">
        <v>2222</v>
      </c>
      <c r="F269" s="3">
        <v>906</v>
      </c>
      <c r="G269" s="3">
        <v>5</v>
      </c>
      <c r="H269" s="4">
        <v>45492</v>
      </c>
      <c r="I269" t="s">
        <v>155</v>
      </c>
    </row>
    <row r="270" spans="1:9" x14ac:dyDescent="0.3">
      <c r="A270" s="2">
        <f t="shared" si="4"/>
        <v>267</v>
      </c>
      <c r="B270" t="s">
        <v>636</v>
      </c>
      <c r="C270" t="s">
        <v>637</v>
      </c>
      <c r="D270" t="s">
        <v>77</v>
      </c>
      <c r="E270" s="11">
        <v>2216.3000000000002</v>
      </c>
      <c r="F270" s="3">
        <v>483</v>
      </c>
      <c r="G270" s="3">
        <v>13</v>
      </c>
      <c r="H270" s="4">
        <v>45740</v>
      </c>
      <c r="I270" t="s">
        <v>67</v>
      </c>
    </row>
    <row r="271" spans="1:9" x14ac:dyDescent="0.3">
      <c r="A271" s="2">
        <f t="shared" si="4"/>
        <v>268</v>
      </c>
      <c r="B271" t="s">
        <v>700</v>
      </c>
      <c r="C271" t="s">
        <v>701</v>
      </c>
      <c r="D271" t="s">
        <v>77</v>
      </c>
      <c r="E271" s="11">
        <v>2175</v>
      </c>
      <c r="F271" s="3">
        <v>462</v>
      </c>
      <c r="G271" s="3">
        <v>3</v>
      </c>
      <c r="H271" s="4">
        <v>45261</v>
      </c>
      <c r="I271" t="s">
        <v>447</v>
      </c>
    </row>
    <row r="272" spans="1:9" x14ac:dyDescent="0.3">
      <c r="A272" s="2">
        <f t="shared" si="4"/>
        <v>269</v>
      </c>
      <c r="B272" t="s">
        <v>638</v>
      </c>
      <c r="C272" t="s">
        <v>639</v>
      </c>
      <c r="D272" t="s">
        <v>642</v>
      </c>
      <c r="E272" s="11">
        <v>2169.5</v>
      </c>
      <c r="F272" s="3">
        <v>706</v>
      </c>
      <c r="G272" s="3">
        <v>1</v>
      </c>
      <c r="H272" s="4">
        <v>44302</v>
      </c>
      <c r="I272" t="s">
        <v>439</v>
      </c>
    </row>
    <row r="273" spans="1:9" x14ac:dyDescent="0.3">
      <c r="A273" s="2">
        <f t="shared" si="4"/>
        <v>270</v>
      </c>
      <c r="B273" t="s">
        <v>640</v>
      </c>
      <c r="C273" t="s">
        <v>641</v>
      </c>
      <c r="D273" t="s">
        <v>645</v>
      </c>
      <c r="E273" s="11">
        <v>2165.1999999999998</v>
      </c>
      <c r="F273" s="3">
        <v>476</v>
      </c>
      <c r="G273" s="3">
        <v>2</v>
      </c>
      <c r="H273" s="4">
        <v>45618</v>
      </c>
      <c r="I273" t="s">
        <v>317</v>
      </c>
    </row>
    <row r="274" spans="1:9" x14ac:dyDescent="0.3">
      <c r="A274" s="2">
        <f t="shared" si="4"/>
        <v>271</v>
      </c>
      <c r="B274" t="s">
        <v>643</v>
      </c>
      <c r="C274" t="s">
        <v>644</v>
      </c>
      <c r="D274" t="s">
        <v>169</v>
      </c>
      <c r="E274" s="11">
        <v>2124.84</v>
      </c>
      <c r="F274" s="3">
        <v>914</v>
      </c>
      <c r="G274" s="3">
        <v>4</v>
      </c>
      <c r="H274" s="4">
        <v>45184</v>
      </c>
      <c r="I274" t="s">
        <v>36</v>
      </c>
    </row>
    <row r="275" spans="1:9" x14ac:dyDescent="0.3">
      <c r="A275" s="2">
        <f t="shared" si="4"/>
        <v>272</v>
      </c>
      <c r="B275" t="s">
        <v>646</v>
      </c>
      <c r="C275" t="s">
        <v>646</v>
      </c>
      <c r="D275" t="s">
        <v>35</v>
      </c>
      <c r="E275" s="11">
        <v>2073.46</v>
      </c>
      <c r="F275" s="3">
        <v>348</v>
      </c>
      <c r="G275" s="3">
        <v>16</v>
      </c>
      <c r="H275" s="4">
        <v>46003</v>
      </c>
      <c r="I275" t="s">
        <v>36</v>
      </c>
    </row>
    <row r="276" spans="1:9" x14ac:dyDescent="0.3">
      <c r="A276" s="2">
        <f t="shared" si="4"/>
        <v>273</v>
      </c>
      <c r="B276" t="s">
        <v>647</v>
      </c>
      <c r="C276" t="s">
        <v>648</v>
      </c>
      <c r="D276" t="s">
        <v>651</v>
      </c>
      <c r="E276" s="11">
        <v>2065.5</v>
      </c>
      <c r="F276" s="3">
        <v>338</v>
      </c>
      <c r="G276" s="3">
        <v>11</v>
      </c>
      <c r="H276" s="4">
        <v>45740</v>
      </c>
      <c r="I276" t="s">
        <v>67</v>
      </c>
    </row>
    <row r="277" spans="1:9" x14ac:dyDescent="0.3">
      <c r="A277" s="2">
        <f t="shared" si="4"/>
        <v>274</v>
      </c>
      <c r="B277" t="s">
        <v>649</v>
      </c>
      <c r="C277" t="s">
        <v>650</v>
      </c>
      <c r="D277" t="s">
        <v>77</v>
      </c>
      <c r="E277" s="11">
        <v>2049.83</v>
      </c>
      <c r="F277" s="3">
        <v>373</v>
      </c>
      <c r="G277" s="3">
        <v>13</v>
      </c>
      <c r="H277" s="4">
        <v>45740</v>
      </c>
      <c r="I277" t="s">
        <v>67</v>
      </c>
    </row>
    <row r="278" spans="1:9" x14ac:dyDescent="0.3">
      <c r="A278" s="2">
        <f t="shared" si="4"/>
        <v>275</v>
      </c>
      <c r="B278" t="s">
        <v>652</v>
      </c>
      <c r="C278" t="s">
        <v>653</v>
      </c>
      <c r="D278" t="s">
        <v>148</v>
      </c>
      <c r="E278" s="11">
        <v>1984</v>
      </c>
      <c r="F278" s="3">
        <v>399</v>
      </c>
      <c r="G278" s="3" t="s">
        <v>50</v>
      </c>
      <c r="H278" s="4">
        <v>45401</v>
      </c>
      <c r="I278" t="s">
        <v>149</v>
      </c>
    </row>
    <row r="279" spans="1:9" x14ac:dyDescent="0.3">
      <c r="A279" s="2">
        <f t="shared" si="4"/>
        <v>276</v>
      </c>
      <c r="B279" t="s">
        <v>654</v>
      </c>
      <c r="C279" t="s">
        <v>655</v>
      </c>
      <c r="D279" t="s">
        <v>658</v>
      </c>
      <c r="E279" s="11">
        <v>1979</v>
      </c>
      <c r="F279" s="3">
        <v>503</v>
      </c>
      <c r="G279" s="3">
        <v>1</v>
      </c>
      <c r="H279" s="4">
        <v>45931</v>
      </c>
      <c r="I279" t="s">
        <v>439</v>
      </c>
    </row>
    <row r="280" spans="1:9" x14ac:dyDescent="0.3">
      <c r="A280" s="2">
        <f t="shared" si="4"/>
        <v>277</v>
      </c>
      <c r="B280" t="s">
        <v>656</v>
      </c>
      <c r="C280" t="s">
        <v>657</v>
      </c>
      <c r="D280" t="s">
        <v>661</v>
      </c>
      <c r="E280" s="11">
        <v>1949.1200000000001</v>
      </c>
      <c r="F280" s="3">
        <v>288</v>
      </c>
      <c r="G280" s="3">
        <v>4</v>
      </c>
      <c r="H280" s="4">
        <v>45989</v>
      </c>
      <c r="I280" t="s">
        <v>292</v>
      </c>
    </row>
    <row r="281" spans="1:9" x14ac:dyDescent="0.3">
      <c r="A281" s="2">
        <f t="shared" si="4"/>
        <v>278</v>
      </c>
      <c r="B281" t="s">
        <v>659</v>
      </c>
      <c r="C281" t="s">
        <v>660</v>
      </c>
      <c r="D281" t="s">
        <v>39</v>
      </c>
      <c r="E281" s="11">
        <v>1946.22</v>
      </c>
      <c r="F281" s="3">
        <v>308</v>
      </c>
      <c r="G281" s="3">
        <v>12</v>
      </c>
      <c r="H281" s="4">
        <v>45653</v>
      </c>
      <c r="I281" t="s">
        <v>36</v>
      </c>
    </row>
    <row r="282" spans="1:9" x14ac:dyDescent="0.3">
      <c r="A282" s="2">
        <f t="shared" si="4"/>
        <v>279</v>
      </c>
      <c r="B282" t="s">
        <v>662</v>
      </c>
      <c r="C282" t="s">
        <v>663</v>
      </c>
      <c r="D282" t="s">
        <v>666</v>
      </c>
      <c r="E282" s="11">
        <v>1940</v>
      </c>
      <c r="F282" s="3">
        <v>388</v>
      </c>
      <c r="G282" s="3" t="s">
        <v>50</v>
      </c>
      <c r="H282" s="4">
        <v>44771</v>
      </c>
      <c r="I282" t="s">
        <v>149</v>
      </c>
    </row>
    <row r="283" spans="1:9" x14ac:dyDescent="0.3">
      <c r="A283" s="2">
        <f t="shared" si="4"/>
        <v>280</v>
      </c>
      <c r="B283" t="s">
        <v>664</v>
      </c>
      <c r="C283" t="s">
        <v>665</v>
      </c>
      <c r="D283" t="s">
        <v>669</v>
      </c>
      <c r="E283" s="11">
        <v>1927.21</v>
      </c>
      <c r="F283" s="3">
        <v>340</v>
      </c>
      <c r="G283" s="3">
        <v>2</v>
      </c>
      <c r="H283" s="4">
        <v>45960</v>
      </c>
      <c r="I283" t="s">
        <v>317</v>
      </c>
    </row>
    <row r="284" spans="1:9" x14ac:dyDescent="0.3">
      <c r="A284" s="2">
        <f t="shared" si="4"/>
        <v>281</v>
      </c>
      <c r="B284" t="s">
        <v>667</v>
      </c>
      <c r="C284" t="s">
        <v>668</v>
      </c>
      <c r="D284" t="s">
        <v>77</v>
      </c>
      <c r="E284" s="11">
        <v>1883</v>
      </c>
      <c r="F284" s="3">
        <v>326</v>
      </c>
      <c r="G284" s="3">
        <v>0</v>
      </c>
      <c r="H284" s="4">
        <v>46003</v>
      </c>
      <c r="I284" t="s">
        <v>292</v>
      </c>
    </row>
    <row r="285" spans="1:9" x14ac:dyDescent="0.3">
      <c r="A285" s="2">
        <f t="shared" si="4"/>
        <v>282</v>
      </c>
      <c r="B285" t="s">
        <v>670</v>
      </c>
      <c r="C285" t="s">
        <v>670</v>
      </c>
      <c r="D285" t="s">
        <v>673</v>
      </c>
      <c r="E285" s="11">
        <v>1825</v>
      </c>
      <c r="F285" s="3">
        <v>511</v>
      </c>
      <c r="G285" s="3">
        <v>1</v>
      </c>
      <c r="H285" s="4">
        <v>41515</v>
      </c>
      <c r="I285" t="s">
        <v>36</v>
      </c>
    </row>
    <row r="286" spans="1:9" x14ac:dyDescent="0.3">
      <c r="A286" s="2">
        <f t="shared" si="4"/>
        <v>283</v>
      </c>
      <c r="B286" t="s">
        <v>671</v>
      </c>
      <c r="C286" t="s">
        <v>672</v>
      </c>
      <c r="D286" t="s">
        <v>676</v>
      </c>
      <c r="E286" s="11">
        <v>1814</v>
      </c>
      <c r="F286" s="3">
        <v>742</v>
      </c>
      <c r="G286" s="3">
        <v>5</v>
      </c>
      <c r="H286" s="4">
        <v>45499</v>
      </c>
      <c r="I286" t="s">
        <v>112</v>
      </c>
    </row>
    <row r="287" spans="1:9" x14ac:dyDescent="0.3">
      <c r="A287" s="2">
        <f t="shared" si="4"/>
        <v>284</v>
      </c>
      <c r="B287" t="s">
        <v>674</v>
      </c>
      <c r="C287" t="s">
        <v>675</v>
      </c>
      <c r="D287" t="s">
        <v>169</v>
      </c>
      <c r="E287" s="11">
        <v>1734.7</v>
      </c>
      <c r="F287" s="3">
        <v>376</v>
      </c>
      <c r="G287" s="3">
        <v>6</v>
      </c>
      <c r="H287" s="4">
        <v>45646</v>
      </c>
      <c r="I287" t="s">
        <v>317</v>
      </c>
    </row>
    <row r="288" spans="1:9" x14ac:dyDescent="0.3">
      <c r="A288" s="2">
        <f t="shared" si="4"/>
        <v>285</v>
      </c>
      <c r="B288" t="s">
        <v>677</v>
      </c>
      <c r="C288" t="s">
        <v>678</v>
      </c>
      <c r="D288" t="s">
        <v>681</v>
      </c>
      <c r="E288" s="11">
        <v>1734</v>
      </c>
      <c r="F288" s="3">
        <v>494</v>
      </c>
      <c r="G288" s="3">
        <v>1</v>
      </c>
      <c r="H288" s="4">
        <v>45564</v>
      </c>
      <c r="I288" t="s">
        <v>439</v>
      </c>
    </row>
    <row r="289" spans="1:9" x14ac:dyDescent="0.3">
      <c r="A289" s="2">
        <f t="shared" si="4"/>
        <v>286</v>
      </c>
      <c r="B289" t="s">
        <v>679</v>
      </c>
      <c r="C289" t="s">
        <v>680</v>
      </c>
      <c r="D289" t="s">
        <v>684</v>
      </c>
      <c r="E289" s="11">
        <v>1686.99</v>
      </c>
      <c r="F289" s="3">
        <v>457</v>
      </c>
      <c r="G289" s="3">
        <v>2</v>
      </c>
      <c r="H289" s="4">
        <v>45331</v>
      </c>
      <c r="I289" t="s">
        <v>36</v>
      </c>
    </row>
    <row r="290" spans="1:9" x14ac:dyDescent="0.3">
      <c r="A290" s="2">
        <f t="shared" si="4"/>
        <v>287</v>
      </c>
      <c r="B290" t="s">
        <v>682</v>
      </c>
      <c r="C290" t="s">
        <v>683</v>
      </c>
      <c r="D290" t="s">
        <v>687</v>
      </c>
      <c r="E290" s="11">
        <v>1653.5</v>
      </c>
      <c r="F290" s="3">
        <v>812</v>
      </c>
      <c r="G290" s="3">
        <v>4</v>
      </c>
      <c r="H290" s="4">
        <v>45373</v>
      </c>
      <c r="I290" t="s">
        <v>36</v>
      </c>
    </row>
    <row r="291" spans="1:9" x14ac:dyDescent="0.3">
      <c r="A291" s="2">
        <f t="shared" si="4"/>
        <v>288</v>
      </c>
      <c r="B291" t="s">
        <v>685</v>
      </c>
      <c r="C291" t="s">
        <v>686</v>
      </c>
      <c r="D291" t="s">
        <v>39</v>
      </c>
      <c r="E291" s="11">
        <v>1550</v>
      </c>
      <c r="F291" s="3">
        <v>480</v>
      </c>
      <c r="G291" s="3"/>
      <c r="H291" s="4">
        <v>45597</v>
      </c>
      <c r="I291" t="s">
        <v>149</v>
      </c>
    </row>
    <row r="292" spans="1:9" x14ac:dyDescent="0.3">
      <c r="A292" s="2">
        <f t="shared" si="4"/>
        <v>289</v>
      </c>
      <c r="B292" t="s">
        <v>688</v>
      </c>
      <c r="C292" t="s">
        <v>688</v>
      </c>
      <c r="D292" t="s">
        <v>691</v>
      </c>
      <c r="E292" s="11">
        <v>1519.25</v>
      </c>
      <c r="F292" s="3">
        <v>236</v>
      </c>
      <c r="G292" s="3">
        <v>5</v>
      </c>
      <c r="H292" s="4">
        <v>45740</v>
      </c>
      <c r="I292" t="s">
        <v>67</v>
      </c>
    </row>
    <row r="293" spans="1:9" x14ac:dyDescent="0.3">
      <c r="A293" s="2">
        <f t="shared" si="4"/>
        <v>290</v>
      </c>
      <c r="B293" t="s">
        <v>689</v>
      </c>
      <c r="C293" t="s">
        <v>690</v>
      </c>
      <c r="D293" t="s">
        <v>694</v>
      </c>
      <c r="E293" s="11">
        <v>1511</v>
      </c>
      <c r="F293" s="3">
        <v>382</v>
      </c>
      <c r="G293" s="3">
        <v>1</v>
      </c>
      <c r="H293" s="4">
        <v>45955</v>
      </c>
      <c r="I293" t="s">
        <v>439</v>
      </c>
    </row>
    <row r="294" spans="1:9" x14ac:dyDescent="0.3">
      <c r="A294" s="2">
        <f t="shared" si="4"/>
        <v>291</v>
      </c>
      <c r="B294" t="s">
        <v>692</v>
      </c>
      <c r="C294" t="s">
        <v>693</v>
      </c>
      <c r="D294" t="s">
        <v>275</v>
      </c>
      <c r="E294" s="11">
        <v>1499</v>
      </c>
      <c r="F294" s="3">
        <v>375</v>
      </c>
      <c r="G294" s="3">
        <v>1</v>
      </c>
      <c r="H294" s="4">
        <v>45214</v>
      </c>
      <c r="I294" t="s">
        <v>439</v>
      </c>
    </row>
    <row r="295" spans="1:9" x14ac:dyDescent="0.3">
      <c r="A295" s="2">
        <f t="shared" si="4"/>
        <v>292</v>
      </c>
      <c r="B295" t="s">
        <v>695</v>
      </c>
      <c r="C295" t="s">
        <v>696</v>
      </c>
      <c r="D295" t="s">
        <v>169</v>
      </c>
      <c r="E295" s="11">
        <v>1480</v>
      </c>
      <c r="F295" s="3">
        <v>370</v>
      </c>
      <c r="G295" s="3" t="s">
        <v>50</v>
      </c>
      <c r="H295" s="4">
        <v>45632</v>
      </c>
      <c r="I295" t="s">
        <v>149</v>
      </c>
    </row>
    <row r="296" spans="1:9" x14ac:dyDescent="0.3">
      <c r="A296" s="2">
        <f t="shared" si="4"/>
        <v>293</v>
      </c>
      <c r="B296" t="s">
        <v>697</v>
      </c>
      <c r="C296" t="s">
        <v>698</v>
      </c>
      <c r="D296" t="s">
        <v>702</v>
      </c>
      <c r="E296" s="11">
        <v>1441</v>
      </c>
      <c r="F296" s="3">
        <v>430</v>
      </c>
      <c r="G296" s="3">
        <v>3</v>
      </c>
      <c r="H296" s="4">
        <v>45947</v>
      </c>
      <c r="I296" t="s">
        <v>699</v>
      </c>
    </row>
    <row r="297" spans="1:9" x14ac:dyDescent="0.3">
      <c r="A297" s="2">
        <f t="shared" si="4"/>
        <v>294</v>
      </c>
      <c r="B297" t="s">
        <v>703</v>
      </c>
      <c r="C297" t="s">
        <v>704</v>
      </c>
      <c r="D297" t="s">
        <v>169</v>
      </c>
      <c r="E297" s="11">
        <v>1384.08</v>
      </c>
      <c r="F297" s="3">
        <v>263</v>
      </c>
      <c r="G297" s="3">
        <v>8</v>
      </c>
      <c r="H297" s="4">
        <v>45667</v>
      </c>
      <c r="I297" t="s">
        <v>112</v>
      </c>
    </row>
    <row r="298" spans="1:9" x14ac:dyDescent="0.3">
      <c r="A298" s="2">
        <f t="shared" si="4"/>
        <v>295</v>
      </c>
      <c r="B298" t="s">
        <v>705</v>
      </c>
      <c r="C298" t="s">
        <v>706</v>
      </c>
      <c r="D298" t="s">
        <v>486</v>
      </c>
      <c r="E298" s="11">
        <v>1382</v>
      </c>
      <c r="F298" s="3">
        <v>301</v>
      </c>
      <c r="G298" s="3">
        <v>6</v>
      </c>
      <c r="H298" s="4">
        <v>45940</v>
      </c>
      <c r="I298" t="s">
        <v>292</v>
      </c>
    </row>
    <row r="299" spans="1:9" x14ac:dyDescent="0.3">
      <c r="A299" s="2">
        <f t="shared" si="4"/>
        <v>296</v>
      </c>
      <c r="B299" t="s">
        <v>707</v>
      </c>
      <c r="C299" t="s">
        <v>708</v>
      </c>
      <c r="D299" t="s">
        <v>205</v>
      </c>
      <c r="E299" s="11">
        <v>1351</v>
      </c>
      <c r="F299" s="3">
        <v>382</v>
      </c>
      <c r="G299" s="3">
        <v>2</v>
      </c>
      <c r="H299" s="4">
        <v>44883</v>
      </c>
      <c r="I299" t="s">
        <v>292</v>
      </c>
    </row>
    <row r="300" spans="1:9" x14ac:dyDescent="0.3">
      <c r="A300" s="2">
        <f t="shared" si="4"/>
        <v>297</v>
      </c>
      <c r="B300" t="s">
        <v>709</v>
      </c>
      <c r="C300" t="s">
        <v>710</v>
      </c>
      <c r="D300" t="s">
        <v>713</v>
      </c>
      <c r="E300" s="11">
        <v>1307</v>
      </c>
      <c r="F300" s="3">
        <v>214</v>
      </c>
      <c r="G300" s="3">
        <v>1</v>
      </c>
      <c r="H300" s="4">
        <v>45590</v>
      </c>
      <c r="I300" t="s">
        <v>112</v>
      </c>
    </row>
    <row r="301" spans="1:9" x14ac:dyDescent="0.3">
      <c r="A301" s="2">
        <f t="shared" si="4"/>
        <v>298</v>
      </c>
      <c r="B301" t="s">
        <v>711</v>
      </c>
      <c r="C301" t="s">
        <v>712</v>
      </c>
      <c r="D301" t="s">
        <v>107</v>
      </c>
      <c r="E301" s="11">
        <v>1294.24</v>
      </c>
      <c r="F301" s="3">
        <v>316</v>
      </c>
      <c r="G301" s="3">
        <v>2</v>
      </c>
      <c r="H301" s="4">
        <v>45303</v>
      </c>
      <c r="I301" t="s">
        <v>36</v>
      </c>
    </row>
    <row r="302" spans="1:9" x14ac:dyDescent="0.3">
      <c r="A302" s="2">
        <f t="shared" si="4"/>
        <v>299</v>
      </c>
      <c r="B302" t="s">
        <v>714</v>
      </c>
      <c r="C302" t="s">
        <v>715</v>
      </c>
      <c r="D302" t="s">
        <v>39</v>
      </c>
      <c r="E302" s="11">
        <v>1260</v>
      </c>
      <c r="F302" s="3">
        <v>266</v>
      </c>
      <c r="G302" s="3">
        <v>1</v>
      </c>
      <c r="H302" s="4">
        <v>45513</v>
      </c>
      <c r="I302" t="s">
        <v>71</v>
      </c>
    </row>
    <row r="303" spans="1:9" x14ac:dyDescent="0.3">
      <c r="A303" s="2">
        <f t="shared" si="4"/>
        <v>300</v>
      </c>
      <c r="B303" t="s">
        <v>716</v>
      </c>
      <c r="C303" t="s">
        <v>717</v>
      </c>
      <c r="D303" t="s">
        <v>77</v>
      </c>
      <c r="E303" s="11">
        <v>1253</v>
      </c>
      <c r="F303" s="3">
        <v>334</v>
      </c>
      <c r="G303" s="3">
        <v>1</v>
      </c>
      <c r="H303" s="4">
        <v>45317</v>
      </c>
      <c r="I303" t="s">
        <v>292</v>
      </c>
    </row>
    <row r="304" spans="1:9" x14ac:dyDescent="0.3">
      <c r="A304" s="2">
        <f t="shared" si="4"/>
        <v>301</v>
      </c>
      <c r="B304" t="s">
        <v>718</v>
      </c>
      <c r="C304" t="s">
        <v>719</v>
      </c>
      <c r="D304" t="s">
        <v>169</v>
      </c>
      <c r="E304" s="11">
        <v>1158</v>
      </c>
      <c r="F304" s="3">
        <v>349</v>
      </c>
      <c r="G304" s="3">
        <v>2</v>
      </c>
      <c r="H304" s="4">
        <v>45625</v>
      </c>
      <c r="I304" t="s">
        <v>292</v>
      </c>
    </row>
    <row r="305" spans="1:9" x14ac:dyDescent="0.3">
      <c r="A305" s="2">
        <f t="shared" si="4"/>
        <v>302</v>
      </c>
      <c r="B305" t="s">
        <v>720</v>
      </c>
      <c r="C305" t="s">
        <v>721</v>
      </c>
      <c r="D305" t="s">
        <v>127</v>
      </c>
      <c r="E305" s="11">
        <v>1149.5</v>
      </c>
      <c r="F305" s="3">
        <v>220</v>
      </c>
      <c r="G305" s="3">
        <v>6</v>
      </c>
      <c r="H305" s="4">
        <v>45660</v>
      </c>
      <c r="I305" t="s">
        <v>292</v>
      </c>
    </row>
    <row r="306" spans="1:9" x14ac:dyDescent="0.3">
      <c r="A306" s="2">
        <f t="shared" si="4"/>
        <v>303</v>
      </c>
      <c r="B306" t="s">
        <v>722</v>
      </c>
      <c r="C306" t="s">
        <v>723</v>
      </c>
      <c r="D306" t="s">
        <v>726</v>
      </c>
      <c r="E306" s="11">
        <v>1128.04</v>
      </c>
      <c r="F306" s="3">
        <v>285</v>
      </c>
      <c r="G306" s="3">
        <v>3</v>
      </c>
      <c r="H306" s="4">
        <v>45296</v>
      </c>
      <c r="I306" t="s">
        <v>36</v>
      </c>
    </row>
    <row r="307" spans="1:9" x14ac:dyDescent="0.3">
      <c r="A307" s="2">
        <f t="shared" si="4"/>
        <v>304</v>
      </c>
      <c r="B307" t="s">
        <v>724</v>
      </c>
      <c r="C307" t="s">
        <v>725</v>
      </c>
      <c r="D307" t="s">
        <v>211</v>
      </c>
      <c r="E307" s="11">
        <v>1114</v>
      </c>
      <c r="F307" s="3">
        <v>266</v>
      </c>
      <c r="G307" s="3">
        <v>1</v>
      </c>
      <c r="H307" s="4">
        <v>44655</v>
      </c>
      <c r="I307" t="s">
        <v>67</v>
      </c>
    </row>
    <row r="308" spans="1:9" x14ac:dyDescent="0.3">
      <c r="A308" s="2">
        <f t="shared" si="4"/>
        <v>305</v>
      </c>
      <c r="B308" t="s">
        <v>727</v>
      </c>
      <c r="C308" t="s">
        <v>728</v>
      </c>
      <c r="D308" t="s">
        <v>731</v>
      </c>
      <c r="E308" s="11">
        <v>1106</v>
      </c>
      <c r="F308" s="3">
        <v>238</v>
      </c>
      <c r="G308" s="3">
        <v>1</v>
      </c>
      <c r="H308" s="4">
        <v>45604</v>
      </c>
      <c r="I308" t="s">
        <v>155</v>
      </c>
    </row>
    <row r="309" spans="1:9" x14ac:dyDescent="0.3">
      <c r="A309" s="2">
        <f t="shared" si="4"/>
        <v>306</v>
      </c>
      <c r="B309" t="s">
        <v>729</v>
      </c>
      <c r="C309" t="s">
        <v>730</v>
      </c>
      <c r="D309" t="s">
        <v>107</v>
      </c>
      <c r="E309" s="11">
        <v>1099</v>
      </c>
      <c r="F309" s="3">
        <v>167</v>
      </c>
      <c r="G309" s="3">
        <v>2</v>
      </c>
      <c r="H309" s="4">
        <v>45555</v>
      </c>
      <c r="I309" t="s">
        <v>67</v>
      </c>
    </row>
    <row r="310" spans="1:9" x14ac:dyDescent="0.3">
      <c r="A310" s="2">
        <f t="shared" si="4"/>
        <v>307</v>
      </c>
      <c r="B310" t="s">
        <v>732</v>
      </c>
      <c r="C310" t="s">
        <v>732</v>
      </c>
      <c r="D310" t="s">
        <v>35</v>
      </c>
      <c r="E310" s="11">
        <v>991.94</v>
      </c>
      <c r="F310" s="3">
        <v>232</v>
      </c>
      <c r="G310" s="3">
        <v>2</v>
      </c>
      <c r="H310" s="4">
        <v>44834</v>
      </c>
      <c r="I310" t="s">
        <v>67</v>
      </c>
    </row>
    <row r="311" spans="1:9" x14ac:dyDescent="0.3">
      <c r="A311" s="2">
        <f t="shared" si="4"/>
        <v>308</v>
      </c>
      <c r="B311" t="s">
        <v>733</v>
      </c>
      <c r="C311" t="s">
        <v>734</v>
      </c>
      <c r="D311" t="s">
        <v>737</v>
      </c>
      <c r="E311" s="11">
        <v>983.75</v>
      </c>
      <c r="F311" s="3">
        <v>118</v>
      </c>
      <c r="G311" s="3" t="s">
        <v>50</v>
      </c>
      <c r="H311" s="4">
        <v>45282</v>
      </c>
      <c r="I311" t="s">
        <v>149</v>
      </c>
    </row>
    <row r="312" spans="1:9" x14ac:dyDescent="0.3">
      <c r="A312" s="2">
        <f t="shared" si="4"/>
        <v>309</v>
      </c>
      <c r="B312" t="s">
        <v>735</v>
      </c>
      <c r="C312" t="s">
        <v>736</v>
      </c>
      <c r="D312" t="s">
        <v>169</v>
      </c>
      <c r="E312" s="11">
        <v>908</v>
      </c>
      <c r="F312" s="3">
        <v>214</v>
      </c>
      <c r="G312" s="3">
        <v>1</v>
      </c>
      <c r="H312" s="4">
        <v>45371</v>
      </c>
      <c r="I312" t="s">
        <v>439</v>
      </c>
    </row>
    <row r="313" spans="1:9" x14ac:dyDescent="0.3">
      <c r="A313" s="2">
        <f t="shared" si="4"/>
        <v>310</v>
      </c>
      <c r="B313" t="s">
        <v>738</v>
      </c>
      <c r="C313" t="s">
        <v>738</v>
      </c>
      <c r="D313" t="s">
        <v>35</v>
      </c>
      <c r="E313" s="11">
        <v>873</v>
      </c>
      <c r="F313" s="3">
        <v>223</v>
      </c>
      <c r="G313" s="3">
        <v>2</v>
      </c>
      <c r="H313" s="4">
        <v>44974</v>
      </c>
      <c r="I313" t="s">
        <v>36</v>
      </c>
    </row>
    <row r="314" spans="1:9" x14ac:dyDescent="0.3">
      <c r="A314" s="2">
        <f t="shared" si="4"/>
        <v>311</v>
      </c>
      <c r="B314" t="s">
        <v>739</v>
      </c>
      <c r="C314" t="s">
        <v>740</v>
      </c>
      <c r="D314" t="s">
        <v>39</v>
      </c>
      <c r="E314" s="11">
        <v>858.76</v>
      </c>
      <c r="F314" s="3">
        <v>150</v>
      </c>
      <c r="G314" s="3">
        <v>2</v>
      </c>
      <c r="H314" s="4">
        <v>41509</v>
      </c>
      <c r="I314" t="s">
        <v>40</v>
      </c>
    </row>
    <row r="315" spans="1:9" x14ac:dyDescent="0.3">
      <c r="A315" s="2">
        <f t="shared" si="4"/>
        <v>312</v>
      </c>
      <c r="B315" t="s">
        <v>741</v>
      </c>
      <c r="C315" t="s">
        <v>742</v>
      </c>
      <c r="D315" t="s">
        <v>481</v>
      </c>
      <c r="E315" s="11">
        <v>858.5</v>
      </c>
      <c r="F315" s="3">
        <v>159</v>
      </c>
      <c r="G315" s="3">
        <v>8</v>
      </c>
      <c r="H315" s="4">
        <v>45828</v>
      </c>
      <c r="I315" t="s">
        <v>292</v>
      </c>
    </row>
    <row r="316" spans="1:9" x14ac:dyDescent="0.3">
      <c r="A316" s="2">
        <f t="shared" si="4"/>
        <v>313</v>
      </c>
      <c r="B316" t="s">
        <v>743</v>
      </c>
      <c r="C316" t="s">
        <v>744</v>
      </c>
      <c r="D316" t="s">
        <v>747</v>
      </c>
      <c r="E316" s="11">
        <v>835</v>
      </c>
      <c r="F316" s="3">
        <v>203</v>
      </c>
      <c r="G316" s="3">
        <v>1</v>
      </c>
      <c r="H316" s="4">
        <v>45379</v>
      </c>
      <c r="I316" t="s">
        <v>67</v>
      </c>
    </row>
    <row r="317" spans="1:9" x14ac:dyDescent="0.3">
      <c r="A317" s="2">
        <f t="shared" si="4"/>
        <v>314</v>
      </c>
      <c r="B317" t="s">
        <v>745</v>
      </c>
      <c r="C317" t="s">
        <v>746</v>
      </c>
      <c r="D317" t="s">
        <v>750</v>
      </c>
      <c r="E317" s="11">
        <v>807</v>
      </c>
      <c r="F317" s="3">
        <v>198</v>
      </c>
      <c r="G317" s="3">
        <v>1</v>
      </c>
      <c r="H317" s="4">
        <v>44080</v>
      </c>
      <c r="I317" t="s">
        <v>439</v>
      </c>
    </row>
    <row r="318" spans="1:9" x14ac:dyDescent="0.3">
      <c r="A318" s="2">
        <f t="shared" si="4"/>
        <v>315</v>
      </c>
      <c r="B318" t="s">
        <v>748</v>
      </c>
      <c r="C318" t="s">
        <v>749</v>
      </c>
      <c r="D318" t="s">
        <v>39</v>
      </c>
      <c r="E318" s="11">
        <v>806.3</v>
      </c>
      <c r="F318" s="3">
        <v>153</v>
      </c>
      <c r="G318" s="3">
        <v>1</v>
      </c>
      <c r="H318" s="4">
        <v>45401</v>
      </c>
      <c r="I318" t="s">
        <v>60</v>
      </c>
    </row>
    <row r="319" spans="1:9" x14ac:dyDescent="0.3">
      <c r="A319" s="2">
        <f t="shared" si="4"/>
        <v>316</v>
      </c>
      <c r="B319" t="s">
        <v>751</v>
      </c>
      <c r="C319" t="s">
        <v>752</v>
      </c>
      <c r="D319" t="s">
        <v>127</v>
      </c>
      <c r="E319" s="11">
        <v>773</v>
      </c>
      <c r="F319" s="3">
        <v>198</v>
      </c>
      <c r="G319" s="3">
        <v>1</v>
      </c>
      <c r="H319" s="4">
        <v>45394</v>
      </c>
      <c r="I319" t="s">
        <v>155</v>
      </c>
    </row>
    <row r="320" spans="1:9" x14ac:dyDescent="0.3">
      <c r="A320" s="2">
        <f t="shared" si="4"/>
        <v>317</v>
      </c>
      <c r="B320" t="s">
        <v>753</v>
      </c>
      <c r="C320" t="s">
        <v>754</v>
      </c>
      <c r="D320" t="s">
        <v>77</v>
      </c>
      <c r="E320" s="11">
        <v>754</v>
      </c>
      <c r="F320" s="3">
        <v>171</v>
      </c>
      <c r="G320" s="3">
        <v>2</v>
      </c>
      <c r="H320" s="4">
        <v>45282</v>
      </c>
      <c r="I320" t="s">
        <v>67</v>
      </c>
    </row>
    <row r="321" spans="1:9" x14ac:dyDescent="0.3">
      <c r="A321" s="2">
        <f t="shared" si="4"/>
        <v>318</v>
      </c>
      <c r="B321" t="s">
        <v>755</v>
      </c>
      <c r="C321" t="s">
        <v>756</v>
      </c>
      <c r="D321" t="s">
        <v>302</v>
      </c>
      <c r="E321" s="11">
        <v>740.5</v>
      </c>
      <c r="F321" s="3">
        <v>321</v>
      </c>
      <c r="G321" s="3">
        <v>4</v>
      </c>
      <c r="H321" s="4">
        <v>45338</v>
      </c>
      <c r="I321" t="s">
        <v>112</v>
      </c>
    </row>
    <row r="322" spans="1:9" x14ac:dyDescent="0.3">
      <c r="A322" s="2">
        <f t="shared" si="4"/>
        <v>319</v>
      </c>
      <c r="B322" t="s">
        <v>757</v>
      </c>
      <c r="C322" t="s">
        <v>758</v>
      </c>
      <c r="D322" t="s">
        <v>486</v>
      </c>
      <c r="E322" s="11">
        <v>731.45</v>
      </c>
      <c r="F322" s="3">
        <v>129</v>
      </c>
      <c r="G322" s="3">
        <v>6</v>
      </c>
      <c r="H322" s="4">
        <v>45996</v>
      </c>
      <c r="I322" t="s">
        <v>67</v>
      </c>
    </row>
    <row r="323" spans="1:9" x14ac:dyDescent="0.3">
      <c r="A323" s="2">
        <f t="shared" si="4"/>
        <v>320</v>
      </c>
      <c r="B323" t="s">
        <v>759</v>
      </c>
      <c r="C323" t="s">
        <v>760</v>
      </c>
      <c r="D323" t="s">
        <v>302</v>
      </c>
      <c r="E323" s="11">
        <v>704.5</v>
      </c>
      <c r="F323" s="3">
        <v>230</v>
      </c>
      <c r="G323" s="3" t="s">
        <v>50</v>
      </c>
      <c r="H323" s="4">
        <v>45590</v>
      </c>
      <c r="I323" t="s">
        <v>149</v>
      </c>
    </row>
    <row r="324" spans="1:9" x14ac:dyDescent="0.3">
      <c r="A324" s="2">
        <f t="shared" ref="A324:A387" si="5">IF(B324&lt;&gt;"",ROW()-3,"")</f>
        <v>321</v>
      </c>
      <c r="B324" t="s">
        <v>761</v>
      </c>
      <c r="C324" t="s">
        <v>762</v>
      </c>
      <c r="D324" t="s">
        <v>39</v>
      </c>
      <c r="E324" s="11">
        <v>688.4</v>
      </c>
      <c r="F324" s="3">
        <v>70</v>
      </c>
      <c r="G324" s="3">
        <v>1</v>
      </c>
      <c r="H324" s="4">
        <v>43854</v>
      </c>
      <c r="I324" t="s">
        <v>71</v>
      </c>
    </row>
    <row r="325" spans="1:9" x14ac:dyDescent="0.3">
      <c r="A325" s="2">
        <f t="shared" si="5"/>
        <v>322</v>
      </c>
      <c r="B325" t="s">
        <v>763</v>
      </c>
      <c r="C325" t="s">
        <v>764</v>
      </c>
      <c r="D325" t="s">
        <v>765</v>
      </c>
      <c r="E325" s="11">
        <v>684</v>
      </c>
      <c r="F325" s="3">
        <v>206</v>
      </c>
      <c r="G325" s="3">
        <v>1</v>
      </c>
      <c r="H325" s="4">
        <v>44716</v>
      </c>
      <c r="I325" t="s">
        <v>439</v>
      </c>
    </row>
    <row r="326" spans="1:9" x14ac:dyDescent="0.3">
      <c r="A326" s="2">
        <f t="shared" si="5"/>
        <v>323</v>
      </c>
      <c r="B326" t="s">
        <v>766</v>
      </c>
      <c r="C326" t="s">
        <v>767</v>
      </c>
      <c r="D326" t="s">
        <v>39</v>
      </c>
      <c r="E326" s="11">
        <v>630.79</v>
      </c>
      <c r="F326" s="3">
        <v>74</v>
      </c>
      <c r="G326" s="3">
        <v>2</v>
      </c>
      <c r="H326" s="4">
        <v>42531</v>
      </c>
      <c r="I326" t="s">
        <v>40</v>
      </c>
    </row>
    <row r="327" spans="1:9" x14ac:dyDescent="0.3">
      <c r="A327" s="2">
        <f t="shared" si="5"/>
        <v>324</v>
      </c>
      <c r="B327" t="s">
        <v>768</v>
      </c>
      <c r="C327" t="s">
        <v>769</v>
      </c>
      <c r="D327" t="s">
        <v>39</v>
      </c>
      <c r="E327" s="11">
        <v>611.5</v>
      </c>
      <c r="F327" s="3">
        <v>96</v>
      </c>
      <c r="G327" s="3">
        <v>1</v>
      </c>
      <c r="H327" s="4">
        <v>45597</v>
      </c>
      <c r="I327" t="s">
        <v>36</v>
      </c>
    </row>
    <row r="328" spans="1:9" x14ac:dyDescent="0.3">
      <c r="A328" s="2">
        <f t="shared" si="5"/>
        <v>325</v>
      </c>
      <c r="B328" t="s">
        <v>770</v>
      </c>
      <c r="C328" t="s">
        <v>771</v>
      </c>
      <c r="D328" t="s">
        <v>772</v>
      </c>
      <c r="E328" s="11">
        <v>596.15</v>
      </c>
      <c r="F328" s="3">
        <v>92</v>
      </c>
      <c r="G328" s="3">
        <v>1</v>
      </c>
      <c r="H328" s="4">
        <v>45012</v>
      </c>
      <c r="I328" t="s">
        <v>67</v>
      </c>
    </row>
    <row r="329" spans="1:9" x14ac:dyDescent="0.3">
      <c r="A329" s="2">
        <f t="shared" si="5"/>
        <v>326</v>
      </c>
      <c r="B329" t="s">
        <v>773</v>
      </c>
      <c r="C329" t="s">
        <v>774</v>
      </c>
      <c r="D329" t="s">
        <v>775</v>
      </c>
      <c r="E329" s="11">
        <v>595</v>
      </c>
      <c r="F329" s="3">
        <v>105</v>
      </c>
      <c r="G329" s="3">
        <v>1</v>
      </c>
      <c r="H329" s="4">
        <v>45191</v>
      </c>
      <c r="I329" t="s">
        <v>292</v>
      </c>
    </row>
    <row r="330" spans="1:9" x14ac:dyDescent="0.3">
      <c r="A330" s="2">
        <f t="shared" si="5"/>
        <v>327</v>
      </c>
      <c r="B330" t="s">
        <v>776</v>
      </c>
      <c r="C330" t="s">
        <v>777</v>
      </c>
      <c r="D330" t="s">
        <v>169</v>
      </c>
      <c r="E330" s="11">
        <v>575.25</v>
      </c>
      <c r="F330" s="3">
        <v>84</v>
      </c>
      <c r="G330" s="3">
        <v>1</v>
      </c>
      <c r="H330" s="4">
        <v>45254</v>
      </c>
      <c r="I330" t="s">
        <v>36</v>
      </c>
    </row>
    <row r="331" spans="1:9" x14ac:dyDescent="0.3">
      <c r="A331" s="2">
        <f t="shared" si="5"/>
        <v>328</v>
      </c>
      <c r="B331" t="s">
        <v>778</v>
      </c>
      <c r="C331" t="s">
        <v>778</v>
      </c>
      <c r="D331" t="s">
        <v>35</v>
      </c>
      <c r="E331" s="11">
        <v>537</v>
      </c>
      <c r="F331" s="3">
        <v>166</v>
      </c>
      <c r="G331" s="3">
        <v>1</v>
      </c>
      <c r="H331" s="4">
        <v>45345</v>
      </c>
      <c r="I331" t="s">
        <v>36</v>
      </c>
    </row>
    <row r="332" spans="1:9" x14ac:dyDescent="0.3">
      <c r="A332" s="2">
        <f t="shared" si="5"/>
        <v>329</v>
      </c>
      <c r="B332" t="s">
        <v>779</v>
      </c>
      <c r="C332" t="s">
        <v>780</v>
      </c>
      <c r="D332" t="s">
        <v>39</v>
      </c>
      <c r="E332" s="11">
        <v>523.04999999999995</v>
      </c>
      <c r="F332" s="3">
        <v>76</v>
      </c>
      <c r="G332" s="3">
        <v>3</v>
      </c>
      <c r="H332" s="4">
        <v>0</v>
      </c>
      <c r="I332" t="s">
        <v>112</v>
      </c>
    </row>
    <row r="333" spans="1:9" x14ac:dyDescent="0.3">
      <c r="A333" s="2">
        <f t="shared" si="5"/>
        <v>330</v>
      </c>
      <c r="B333" t="s">
        <v>781</v>
      </c>
      <c r="C333" t="s">
        <v>782</v>
      </c>
      <c r="D333" t="s">
        <v>148</v>
      </c>
      <c r="E333" s="11">
        <v>521.96</v>
      </c>
      <c r="F333" s="3">
        <v>137</v>
      </c>
      <c r="G333" s="3">
        <v>1</v>
      </c>
      <c r="H333" s="4">
        <v>44855</v>
      </c>
      <c r="I333" t="s">
        <v>36</v>
      </c>
    </row>
    <row r="334" spans="1:9" x14ac:dyDescent="0.3">
      <c r="A334" s="2">
        <f t="shared" si="5"/>
        <v>331</v>
      </c>
      <c r="B334" t="s">
        <v>783</v>
      </c>
      <c r="C334" t="s">
        <v>784</v>
      </c>
      <c r="D334" t="s">
        <v>785</v>
      </c>
      <c r="E334" s="11">
        <v>509.03</v>
      </c>
      <c r="F334" s="3">
        <v>89</v>
      </c>
      <c r="G334" s="3">
        <v>1</v>
      </c>
      <c r="H334" s="4">
        <v>45513</v>
      </c>
      <c r="I334" t="s">
        <v>36</v>
      </c>
    </row>
    <row r="335" spans="1:9" x14ac:dyDescent="0.3">
      <c r="A335" s="2">
        <f t="shared" si="5"/>
        <v>332</v>
      </c>
      <c r="B335" t="s">
        <v>786</v>
      </c>
      <c r="C335" t="s">
        <v>787</v>
      </c>
      <c r="D335" t="s">
        <v>169</v>
      </c>
      <c r="E335" s="11">
        <v>504</v>
      </c>
      <c r="F335" s="3">
        <v>160</v>
      </c>
      <c r="G335" s="3">
        <v>1</v>
      </c>
      <c r="H335" s="4">
        <v>45233</v>
      </c>
      <c r="I335" t="s">
        <v>292</v>
      </c>
    </row>
    <row r="336" spans="1:9" x14ac:dyDescent="0.3">
      <c r="A336" s="2">
        <f t="shared" si="5"/>
        <v>333</v>
      </c>
      <c r="B336" t="s">
        <v>788</v>
      </c>
      <c r="C336" t="s">
        <v>789</v>
      </c>
      <c r="D336" t="s">
        <v>211</v>
      </c>
      <c r="E336" s="11">
        <v>503</v>
      </c>
      <c r="F336" s="3">
        <v>77</v>
      </c>
      <c r="G336" s="3">
        <v>2</v>
      </c>
      <c r="H336" s="4">
        <v>45379</v>
      </c>
      <c r="I336" t="s">
        <v>67</v>
      </c>
    </row>
    <row r="337" spans="1:9" x14ac:dyDescent="0.3">
      <c r="A337" s="2">
        <f t="shared" si="5"/>
        <v>334</v>
      </c>
      <c r="B337" t="s">
        <v>790</v>
      </c>
      <c r="C337" t="s">
        <v>791</v>
      </c>
      <c r="D337" t="s">
        <v>792</v>
      </c>
      <c r="E337" s="11">
        <v>495</v>
      </c>
      <c r="F337" s="3">
        <v>93</v>
      </c>
      <c r="G337" s="3">
        <v>1</v>
      </c>
      <c r="H337" s="4">
        <v>44707</v>
      </c>
      <c r="I337" t="s">
        <v>439</v>
      </c>
    </row>
    <row r="338" spans="1:9" x14ac:dyDescent="0.3">
      <c r="A338" s="2">
        <f t="shared" si="5"/>
        <v>335</v>
      </c>
      <c r="B338" t="s">
        <v>793</v>
      </c>
      <c r="C338" t="s">
        <v>793</v>
      </c>
      <c r="D338" t="s">
        <v>127</v>
      </c>
      <c r="E338" s="11">
        <v>480</v>
      </c>
      <c r="F338" s="3">
        <v>101</v>
      </c>
      <c r="G338" s="3">
        <v>1</v>
      </c>
      <c r="H338" s="4">
        <v>45422</v>
      </c>
      <c r="I338" t="s">
        <v>447</v>
      </c>
    </row>
    <row r="339" spans="1:9" x14ac:dyDescent="0.3">
      <c r="A339" s="2">
        <f t="shared" si="5"/>
        <v>336</v>
      </c>
      <c r="B339" t="s">
        <v>794</v>
      </c>
      <c r="C339" t="s">
        <v>795</v>
      </c>
      <c r="D339" t="s">
        <v>39</v>
      </c>
      <c r="E339" s="11">
        <v>458.44</v>
      </c>
      <c r="F339" s="3">
        <v>49</v>
      </c>
      <c r="G339" s="3">
        <v>2</v>
      </c>
      <c r="H339" s="4">
        <v>44351</v>
      </c>
      <c r="I339" t="s">
        <v>40</v>
      </c>
    </row>
    <row r="340" spans="1:9" x14ac:dyDescent="0.3">
      <c r="A340" s="2">
        <f t="shared" si="5"/>
        <v>337</v>
      </c>
      <c r="B340" t="s">
        <v>796</v>
      </c>
      <c r="C340" t="s">
        <v>797</v>
      </c>
      <c r="D340" t="s">
        <v>39</v>
      </c>
      <c r="E340" s="11">
        <v>439.15</v>
      </c>
      <c r="F340" s="3">
        <v>56</v>
      </c>
      <c r="G340" s="3">
        <v>3</v>
      </c>
      <c r="H340" s="4">
        <v>45639</v>
      </c>
      <c r="I340" t="s">
        <v>71</v>
      </c>
    </row>
    <row r="341" spans="1:9" x14ac:dyDescent="0.3">
      <c r="A341" s="2">
        <f t="shared" si="5"/>
        <v>338</v>
      </c>
      <c r="B341" t="s">
        <v>798</v>
      </c>
      <c r="C341" t="s">
        <v>799</v>
      </c>
      <c r="D341" t="s">
        <v>169</v>
      </c>
      <c r="E341" s="11">
        <v>427</v>
      </c>
      <c r="F341" s="3">
        <v>103</v>
      </c>
      <c r="G341" s="3">
        <v>1</v>
      </c>
      <c r="H341" s="4">
        <v>45352</v>
      </c>
      <c r="I341" t="s">
        <v>800</v>
      </c>
    </row>
    <row r="342" spans="1:9" x14ac:dyDescent="0.3">
      <c r="A342" s="2">
        <f t="shared" si="5"/>
        <v>339</v>
      </c>
      <c r="B342" t="s">
        <v>801</v>
      </c>
      <c r="C342" t="s">
        <v>802</v>
      </c>
      <c r="D342" t="s">
        <v>803</v>
      </c>
      <c r="E342" s="11">
        <v>424</v>
      </c>
      <c r="F342" s="3">
        <v>122</v>
      </c>
      <c r="G342" s="3">
        <v>1</v>
      </c>
      <c r="H342" s="4">
        <v>43385</v>
      </c>
      <c r="I342" t="s">
        <v>36</v>
      </c>
    </row>
    <row r="343" spans="1:9" x14ac:dyDescent="0.3">
      <c r="A343" s="2">
        <f t="shared" si="5"/>
        <v>340</v>
      </c>
      <c r="B343" t="s">
        <v>804</v>
      </c>
      <c r="C343" t="s">
        <v>804</v>
      </c>
      <c r="D343" t="s">
        <v>169</v>
      </c>
      <c r="E343" s="11">
        <v>416.41</v>
      </c>
      <c r="F343" s="3">
        <v>75</v>
      </c>
      <c r="G343" s="3">
        <v>1</v>
      </c>
      <c r="H343" s="4">
        <v>45548</v>
      </c>
      <c r="I343" t="s">
        <v>143</v>
      </c>
    </row>
    <row r="344" spans="1:9" x14ac:dyDescent="0.3">
      <c r="A344" s="2">
        <f t="shared" si="5"/>
        <v>341</v>
      </c>
      <c r="B344" t="s">
        <v>805</v>
      </c>
      <c r="C344" t="s">
        <v>806</v>
      </c>
      <c r="D344" t="s">
        <v>807</v>
      </c>
      <c r="E344" s="11">
        <v>408</v>
      </c>
      <c r="F344" s="3">
        <v>96</v>
      </c>
      <c r="G344" s="3">
        <v>1</v>
      </c>
      <c r="H344" s="4">
        <v>44493</v>
      </c>
      <c r="I344" t="s">
        <v>439</v>
      </c>
    </row>
    <row r="345" spans="1:9" x14ac:dyDescent="0.3">
      <c r="A345" s="2">
        <f t="shared" si="5"/>
        <v>342</v>
      </c>
      <c r="B345" t="s">
        <v>808</v>
      </c>
      <c r="C345" t="s">
        <v>808</v>
      </c>
      <c r="D345" t="s">
        <v>39</v>
      </c>
      <c r="E345" s="11">
        <v>373</v>
      </c>
      <c r="F345" s="3">
        <v>59</v>
      </c>
      <c r="G345" s="3">
        <v>2</v>
      </c>
      <c r="H345" s="4">
        <v>45359</v>
      </c>
      <c r="I345" t="s">
        <v>60</v>
      </c>
    </row>
    <row r="346" spans="1:9" x14ac:dyDescent="0.3">
      <c r="A346" s="2">
        <f t="shared" si="5"/>
        <v>343</v>
      </c>
      <c r="B346" t="s">
        <v>809</v>
      </c>
      <c r="C346" t="s">
        <v>810</v>
      </c>
      <c r="D346" t="s">
        <v>811</v>
      </c>
      <c r="E346" s="11">
        <v>354</v>
      </c>
      <c r="F346" s="3">
        <v>44</v>
      </c>
      <c r="G346" s="3">
        <v>3</v>
      </c>
      <c r="H346" s="4">
        <v>45740</v>
      </c>
      <c r="I346" t="s">
        <v>67</v>
      </c>
    </row>
    <row r="347" spans="1:9" x14ac:dyDescent="0.3">
      <c r="A347" s="2">
        <f t="shared" si="5"/>
        <v>344</v>
      </c>
      <c r="B347" t="s">
        <v>812</v>
      </c>
      <c r="C347" t="s">
        <v>813</v>
      </c>
      <c r="D347" t="s">
        <v>814</v>
      </c>
      <c r="E347" s="11">
        <v>344.7</v>
      </c>
      <c r="F347" s="3">
        <v>39</v>
      </c>
      <c r="G347" s="3">
        <v>0</v>
      </c>
      <c r="H347" s="4">
        <v>43469</v>
      </c>
      <c r="I347" t="s">
        <v>149</v>
      </c>
    </row>
    <row r="348" spans="1:9" x14ac:dyDescent="0.3">
      <c r="A348" s="2">
        <f t="shared" si="5"/>
        <v>345</v>
      </c>
      <c r="B348" t="s">
        <v>815</v>
      </c>
      <c r="C348" t="s">
        <v>816</v>
      </c>
      <c r="D348" t="s">
        <v>169</v>
      </c>
      <c r="E348" s="11">
        <v>339.5</v>
      </c>
      <c r="F348" s="3">
        <v>45</v>
      </c>
      <c r="G348" s="3">
        <v>1</v>
      </c>
      <c r="H348" s="4">
        <v>43987</v>
      </c>
      <c r="I348" t="s">
        <v>67</v>
      </c>
    </row>
    <row r="349" spans="1:9" x14ac:dyDescent="0.3">
      <c r="A349" s="2">
        <f t="shared" si="5"/>
        <v>346</v>
      </c>
      <c r="B349" t="s">
        <v>817</v>
      </c>
      <c r="C349" t="s">
        <v>818</v>
      </c>
      <c r="D349" t="s">
        <v>481</v>
      </c>
      <c r="E349" s="11">
        <v>324</v>
      </c>
      <c r="F349" s="3">
        <v>77</v>
      </c>
      <c r="G349" s="3">
        <v>1</v>
      </c>
      <c r="H349" s="4">
        <v>44673</v>
      </c>
      <c r="I349" t="s">
        <v>292</v>
      </c>
    </row>
    <row r="350" spans="1:9" x14ac:dyDescent="0.3">
      <c r="A350" s="2">
        <f t="shared" si="5"/>
        <v>347</v>
      </c>
      <c r="B350" t="s">
        <v>819</v>
      </c>
      <c r="C350" t="s">
        <v>820</v>
      </c>
      <c r="D350" t="s">
        <v>821</v>
      </c>
      <c r="E350" s="11">
        <v>318</v>
      </c>
      <c r="F350" s="3">
        <v>159</v>
      </c>
      <c r="G350" s="3">
        <v>1</v>
      </c>
      <c r="H350" s="4">
        <v>44694</v>
      </c>
      <c r="I350" t="s">
        <v>292</v>
      </c>
    </row>
    <row r="351" spans="1:9" x14ac:dyDescent="0.3">
      <c r="A351" s="2">
        <f t="shared" si="5"/>
        <v>348</v>
      </c>
      <c r="B351" t="s">
        <v>822</v>
      </c>
      <c r="C351" t="s">
        <v>823</v>
      </c>
      <c r="D351" t="s">
        <v>824</v>
      </c>
      <c r="E351" s="11">
        <v>315</v>
      </c>
      <c r="F351" s="3">
        <v>47</v>
      </c>
      <c r="G351" s="3">
        <v>1</v>
      </c>
      <c r="H351" s="4">
        <v>45590</v>
      </c>
      <c r="I351" t="s">
        <v>36</v>
      </c>
    </row>
    <row r="352" spans="1:9" x14ac:dyDescent="0.3">
      <c r="A352" s="2">
        <f t="shared" si="5"/>
        <v>349</v>
      </c>
      <c r="B352" t="s">
        <v>825</v>
      </c>
      <c r="C352" t="s">
        <v>825</v>
      </c>
      <c r="D352" t="s">
        <v>35</v>
      </c>
      <c r="E352" s="11">
        <v>305</v>
      </c>
      <c r="F352" s="3">
        <v>74</v>
      </c>
      <c r="G352" s="3">
        <v>1</v>
      </c>
      <c r="H352" s="4">
        <v>45632</v>
      </c>
      <c r="I352" t="s">
        <v>826</v>
      </c>
    </row>
    <row r="353" spans="1:9" x14ac:dyDescent="0.3">
      <c r="A353" s="2">
        <f t="shared" si="5"/>
        <v>350</v>
      </c>
      <c r="B353" t="s">
        <v>827</v>
      </c>
      <c r="C353" t="s">
        <v>828</v>
      </c>
      <c r="D353" t="s">
        <v>169</v>
      </c>
      <c r="E353" s="11">
        <v>303.89999999999998</v>
      </c>
      <c r="F353" s="3">
        <v>59</v>
      </c>
      <c r="G353" s="3">
        <v>5</v>
      </c>
      <c r="H353" s="4">
        <v>45740</v>
      </c>
      <c r="I353" t="s">
        <v>67</v>
      </c>
    </row>
    <row r="354" spans="1:9" x14ac:dyDescent="0.3">
      <c r="A354" s="2">
        <f t="shared" si="5"/>
        <v>351</v>
      </c>
      <c r="B354" t="s">
        <v>829</v>
      </c>
      <c r="C354" t="s">
        <v>830</v>
      </c>
      <c r="D354" t="s">
        <v>39</v>
      </c>
      <c r="E354" s="11">
        <v>302.5</v>
      </c>
      <c r="F354" s="3">
        <v>51</v>
      </c>
      <c r="G354" s="3">
        <v>1</v>
      </c>
      <c r="H354" s="4">
        <v>45555</v>
      </c>
      <c r="I354" t="s">
        <v>55</v>
      </c>
    </row>
    <row r="355" spans="1:9" x14ac:dyDescent="0.3">
      <c r="A355" s="2">
        <f t="shared" si="5"/>
        <v>352</v>
      </c>
      <c r="B355" t="s">
        <v>831</v>
      </c>
      <c r="C355" t="s">
        <v>832</v>
      </c>
      <c r="D355" t="s">
        <v>775</v>
      </c>
      <c r="E355" s="11">
        <v>300</v>
      </c>
      <c r="F355" s="3">
        <v>100</v>
      </c>
      <c r="G355" s="3">
        <v>1</v>
      </c>
      <c r="H355" s="4">
        <v>45492</v>
      </c>
      <c r="I355" t="s">
        <v>292</v>
      </c>
    </row>
    <row r="356" spans="1:9" x14ac:dyDescent="0.3">
      <c r="A356" s="2">
        <f t="shared" si="5"/>
        <v>353</v>
      </c>
      <c r="B356" t="s">
        <v>833</v>
      </c>
      <c r="C356" t="s">
        <v>834</v>
      </c>
      <c r="D356" t="s">
        <v>835</v>
      </c>
      <c r="E356" s="11">
        <v>300</v>
      </c>
      <c r="F356" s="3">
        <v>60</v>
      </c>
      <c r="G356" s="3">
        <v>1</v>
      </c>
      <c r="H356" s="4">
        <v>44512</v>
      </c>
      <c r="I356" t="s">
        <v>143</v>
      </c>
    </row>
    <row r="357" spans="1:9" x14ac:dyDescent="0.3">
      <c r="A357" s="2">
        <f t="shared" si="5"/>
        <v>354</v>
      </c>
      <c r="B357" t="s">
        <v>836</v>
      </c>
      <c r="C357" t="s">
        <v>837</v>
      </c>
      <c r="D357" t="s">
        <v>127</v>
      </c>
      <c r="E357" s="11">
        <v>285</v>
      </c>
      <c r="F357" s="3">
        <v>55</v>
      </c>
      <c r="G357" s="3" t="s">
        <v>50</v>
      </c>
      <c r="H357" s="4">
        <v>45303</v>
      </c>
      <c r="I357" t="s">
        <v>149</v>
      </c>
    </row>
    <row r="358" spans="1:9" x14ac:dyDescent="0.3">
      <c r="A358" s="2">
        <f t="shared" si="5"/>
        <v>355</v>
      </c>
      <c r="B358" t="s">
        <v>838</v>
      </c>
      <c r="C358" t="s">
        <v>838</v>
      </c>
      <c r="D358" t="s">
        <v>39</v>
      </c>
      <c r="E358" s="11">
        <v>270</v>
      </c>
      <c r="F358" s="3">
        <v>45</v>
      </c>
      <c r="G358" s="3">
        <v>1</v>
      </c>
      <c r="H358" s="4">
        <v>44736</v>
      </c>
      <c r="I358" t="s">
        <v>40</v>
      </c>
    </row>
    <row r="359" spans="1:9" x14ac:dyDescent="0.3">
      <c r="A359" s="2">
        <f t="shared" si="5"/>
        <v>356</v>
      </c>
      <c r="B359" t="s">
        <v>839</v>
      </c>
      <c r="C359" t="s">
        <v>840</v>
      </c>
      <c r="D359" t="s">
        <v>792</v>
      </c>
      <c r="E359" s="11">
        <v>268</v>
      </c>
      <c r="F359" s="3">
        <v>76</v>
      </c>
      <c r="G359" s="3" t="s">
        <v>50</v>
      </c>
      <c r="H359" s="4">
        <v>44974</v>
      </c>
      <c r="I359" t="s">
        <v>149</v>
      </c>
    </row>
    <row r="360" spans="1:9" x14ac:dyDescent="0.3">
      <c r="A360" s="2">
        <f t="shared" si="5"/>
        <v>357</v>
      </c>
      <c r="B360" t="s">
        <v>841</v>
      </c>
      <c r="C360" t="s">
        <v>842</v>
      </c>
      <c r="D360" t="s">
        <v>302</v>
      </c>
      <c r="E360" s="11">
        <v>249.45000000000002</v>
      </c>
      <c r="F360" s="3">
        <v>40</v>
      </c>
      <c r="G360" s="3">
        <v>1</v>
      </c>
      <c r="H360" s="4">
        <v>43987</v>
      </c>
      <c r="I360" t="s">
        <v>67</v>
      </c>
    </row>
    <row r="361" spans="1:9" x14ac:dyDescent="0.3">
      <c r="A361" s="2">
        <f t="shared" si="5"/>
        <v>358</v>
      </c>
      <c r="B361" t="s">
        <v>843</v>
      </c>
      <c r="C361" t="s">
        <v>843</v>
      </c>
      <c r="D361" t="s">
        <v>844</v>
      </c>
      <c r="E361" s="11">
        <v>248.15</v>
      </c>
      <c r="F361" s="3">
        <v>34</v>
      </c>
      <c r="G361" s="3">
        <v>1</v>
      </c>
      <c r="H361" s="4">
        <v>45191</v>
      </c>
      <c r="I361" t="s">
        <v>67</v>
      </c>
    </row>
    <row r="362" spans="1:9" x14ac:dyDescent="0.3">
      <c r="A362" s="2">
        <f t="shared" si="5"/>
        <v>359</v>
      </c>
      <c r="B362" t="s">
        <v>845</v>
      </c>
      <c r="C362" t="s">
        <v>846</v>
      </c>
      <c r="D362" t="s">
        <v>39</v>
      </c>
      <c r="E362" s="11">
        <v>245.47000000000003</v>
      </c>
      <c r="F362" s="3">
        <v>59</v>
      </c>
      <c r="G362" s="3">
        <v>1</v>
      </c>
      <c r="H362" s="4">
        <v>45583</v>
      </c>
      <c r="I362" t="s">
        <v>143</v>
      </c>
    </row>
    <row r="363" spans="1:9" x14ac:dyDescent="0.3">
      <c r="A363" s="2">
        <f t="shared" si="5"/>
        <v>360</v>
      </c>
      <c r="B363" t="s">
        <v>847</v>
      </c>
      <c r="C363" t="s">
        <v>848</v>
      </c>
      <c r="D363" t="s">
        <v>127</v>
      </c>
      <c r="E363" s="11">
        <v>245</v>
      </c>
      <c r="F363" s="3">
        <v>49</v>
      </c>
      <c r="G363" s="3">
        <v>1</v>
      </c>
      <c r="H363" s="4">
        <v>45569</v>
      </c>
      <c r="I363" t="s">
        <v>292</v>
      </c>
    </row>
    <row r="364" spans="1:9" x14ac:dyDescent="0.3">
      <c r="A364" s="2">
        <f t="shared" si="5"/>
        <v>361</v>
      </c>
      <c r="B364" t="s">
        <v>849</v>
      </c>
      <c r="C364" t="s">
        <v>850</v>
      </c>
      <c r="D364" t="s">
        <v>39</v>
      </c>
      <c r="E364" s="11">
        <v>243</v>
      </c>
      <c r="F364" s="3">
        <v>51</v>
      </c>
      <c r="G364" s="3">
        <v>2</v>
      </c>
      <c r="H364" s="4">
        <v>45947</v>
      </c>
      <c r="I364" t="s">
        <v>143</v>
      </c>
    </row>
    <row r="365" spans="1:9" x14ac:dyDescent="0.3">
      <c r="A365" s="2">
        <f t="shared" si="5"/>
        <v>362</v>
      </c>
      <c r="B365" t="s">
        <v>851</v>
      </c>
      <c r="C365" t="s">
        <v>852</v>
      </c>
      <c r="D365" t="s">
        <v>39</v>
      </c>
      <c r="E365" s="11">
        <v>242</v>
      </c>
      <c r="F365" s="3">
        <v>49</v>
      </c>
      <c r="G365" s="3">
        <v>1</v>
      </c>
      <c r="H365" s="4">
        <v>45590</v>
      </c>
      <c r="I365" t="s">
        <v>143</v>
      </c>
    </row>
    <row r="366" spans="1:9" x14ac:dyDescent="0.3">
      <c r="A366" s="2">
        <f t="shared" si="5"/>
        <v>363</v>
      </c>
      <c r="B366" t="s">
        <v>854</v>
      </c>
      <c r="C366" t="s">
        <v>855</v>
      </c>
      <c r="D366" t="s">
        <v>39</v>
      </c>
      <c r="E366" s="11">
        <v>223.5</v>
      </c>
      <c r="F366" s="3">
        <v>36</v>
      </c>
      <c r="G366" s="3">
        <v>1</v>
      </c>
      <c r="H366" s="4">
        <v>45366</v>
      </c>
      <c r="I366" t="s">
        <v>36</v>
      </c>
    </row>
    <row r="367" spans="1:9" x14ac:dyDescent="0.3">
      <c r="A367" s="2">
        <f t="shared" si="5"/>
        <v>364</v>
      </c>
      <c r="B367" t="s">
        <v>856</v>
      </c>
      <c r="C367" t="s">
        <v>857</v>
      </c>
      <c r="D367" t="s">
        <v>858</v>
      </c>
      <c r="E367" s="11">
        <v>205</v>
      </c>
      <c r="F367" s="3">
        <v>41</v>
      </c>
      <c r="G367" s="3">
        <v>1</v>
      </c>
      <c r="H367" s="4">
        <v>44827</v>
      </c>
      <c r="I367" t="s">
        <v>292</v>
      </c>
    </row>
    <row r="368" spans="1:9" x14ac:dyDescent="0.3">
      <c r="A368" s="2">
        <f t="shared" si="5"/>
        <v>365</v>
      </c>
      <c r="B368" t="s">
        <v>859</v>
      </c>
      <c r="C368" t="s">
        <v>860</v>
      </c>
      <c r="D368" t="s">
        <v>193</v>
      </c>
      <c r="E368" s="11">
        <v>199.8</v>
      </c>
      <c r="F368" s="3">
        <v>37</v>
      </c>
      <c r="G368" s="3">
        <v>1</v>
      </c>
      <c r="H368" s="4">
        <v>45012</v>
      </c>
      <c r="I368" t="s">
        <v>67</v>
      </c>
    </row>
    <row r="369" spans="1:9" x14ac:dyDescent="0.3">
      <c r="A369" s="2">
        <f t="shared" si="5"/>
        <v>366</v>
      </c>
      <c r="B369" t="s">
        <v>861</v>
      </c>
      <c r="C369" t="s">
        <v>862</v>
      </c>
      <c r="D369" t="s">
        <v>863</v>
      </c>
      <c r="E369" s="11">
        <v>199.7</v>
      </c>
      <c r="F369" s="3">
        <v>30</v>
      </c>
      <c r="G369" s="3">
        <v>1</v>
      </c>
      <c r="H369" s="4">
        <v>45379</v>
      </c>
      <c r="I369" t="s">
        <v>67</v>
      </c>
    </row>
    <row r="370" spans="1:9" x14ac:dyDescent="0.3">
      <c r="A370" s="2">
        <f t="shared" si="5"/>
        <v>367</v>
      </c>
      <c r="B370" t="s">
        <v>864</v>
      </c>
      <c r="C370" t="s">
        <v>865</v>
      </c>
      <c r="D370" t="s">
        <v>523</v>
      </c>
      <c r="E370" s="11">
        <v>198.3</v>
      </c>
      <c r="F370" s="3">
        <v>42</v>
      </c>
      <c r="G370" s="3">
        <v>2</v>
      </c>
      <c r="H370" s="4">
        <v>45740</v>
      </c>
      <c r="I370" t="s">
        <v>67</v>
      </c>
    </row>
    <row r="371" spans="1:9" x14ac:dyDescent="0.3">
      <c r="A371" s="2">
        <f t="shared" si="5"/>
        <v>368</v>
      </c>
      <c r="B371" t="s">
        <v>866</v>
      </c>
      <c r="C371" t="s">
        <v>867</v>
      </c>
      <c r="D371" t="s">
        <v>39</v>
      </c>
      <c r="E371" s="11">
        <v>158</v>
      </c>
      <c r="F371" s="3">
        <v>39</v>
      </c>
      <c r="G371" s="3">
        <v>2</v>
      </c>
      <c r="H371" s="4">
        <v>45590</v>
      </c>
      <c r="I371" t="s">
        <v>60</v>
      </c>
    </row>
    <row r="372" spans="1:9" x14ac:dyDescent="0.3">
      <c r="A372" s="2">
        <f t="shared" si="5"/>
        <v>369</v>
      </c>
      <c r="B372" t="s">
        <v>868</v>
      </c>
      <c r="C372" t="s">
        <v>868</v>
      </c>
      <c r="D372" t="s">
        <v>35</v>
      </c>
      <c r="E372" s="11">
        <v>150</v>
      </c>
      <c r="F372" s="3">
        <v>30</v>
      </c>
      <c r="G372" s="3">
        <v>1</v>
      </c>
      <c r="H372" s="4">
        <v>43574</v>
      </c>
      <c r="I372" t="s">
        <v>67</v>
      </c>
    </row>
    <row r="373" spans="1:9" x14ac:dyDescent="0.3">
      <c r="A373" s="2">
        <f t="shared" si="5"/>
        <v>370</v>
      </c>
      <c r="B373" t="s">
        <v>869</v>
      </c>
      <c r="C373" t="s">
        <v>870</v>
      </c>
      <c r="D373" t="s">
        <v>169</v>
      </c>
      <c r="E373" s="11">
        <v>135</v>
      </c>
      <c r="F373" s="3">
        <v>27</v>
      </c>
      <c r="G373" s="3">
        <v>1</v>
      </c>
      <c r="H373" s="4">
        <v>44316</v>
      </c>
      <c r="I373" t="s">
        <v>67</v>
      </c>
    </row>
    <row r="374" spans="1:9" x14ac:dyDescent="0.3">
      <c r="A374" s="2">
        <f t="shared" si="5"/>
        <v>371</v>
      </c>
      <c r="B374" t="s">
        <v>871</v>
      </c>
      <c r="C374" t="s">
        <v>872</v>
      </c>
      <c r="D374" t="s">
        <v>39</v>
      </c>
      <c r="E374" s="11">
        <v>131.1</v>
      </c>
      <c r="F374" s="3">
        <v>22</v>
      </c>
      <c r="G374" s="3">
        <v>1</v>
      </c>
      <c r="H374" s="4">
        <v>45478</v>
      </c>
      <c r="I374" t="s">
        <v>60</v>
      </c>
    </row>
    <row r="375" spans="1:9" x14ac:dyDescent="0.3">
      <c r="A375" s="2">
        <f t="shared" si="5"/>
        <v>372</v>
      </c>
      <c r="B375" t="s">
        <v>873</v>
      </c>
      <c r="C375" t="s">
        <v>873</v>
      </c>
      <c r="D375" t="s">
        <v>874</v>
      </c>
      <c r="E375" s="11">
        <v>128</v>
      </c>
      <c r="F375" s="3">
        <v>32</v>
      </c>
      <c r="G375" s="3">
        <v>2</v>
      </c>
      <c r="H375" s="4">
        <v>45632</v>
      </c>
      <c r="I375" t="s">
        <v>699</v>
      </c>
    </row>
    <row r="376" spans="1:9" x14ac:dyDescent="0.3">
      <c r="A376" s="2">
        <f t="shared" si="5"/>
        <v>373</v>
      </c>
      <c r="B376" t="s">
        <v>875</v>
      </c>
      <c r="C376" t="s">
        <v>876</v>
      </c>
      <c r="D376" t="s">
        <v>877</v>
      </c>
      <c r="E376" s="11">
        <v>114.6</v>
      </c>
      <c r="F376" s="3">
        <v>23</v>
      </c>
      <c r="G376" s="3">
        <v>1</v>
      </c>
      <c r="H376" s="4">
        <v>45408</v>
      </c>
      <c r="I376" t="s">
        <v>36</v>
      </c>
    </row>
    <row r="377" spans="1:9" x14ac:dyDescent="0.3">
      <c r="A377" s="2">
        <f t="shared" si="5"/>
        <v>374</v>
      </c>
      <c r="B377" t="s">
        <v>878</v>
      </c>
      <c r="C377" t="s">
        <v>879</v>
      </c>
      <c r="D377" t="s">
        <v>393</v>
      </c>
      <c r="E377" s="11">
        <v>114.45</v>
      </c>
      <c r="F377" s="3">
        <v>21</v>
      </c>
      <c r="G377" s="3">
        <v>1</v>
      </c>
      <c r="H377" s="4">
        <v>44547</v>
      </c>
      <c r="I377" t="s">
        <v>36</v>
      </c>
    </row>
    <row r="378" spans="1:9" x14ac:dyDescent="0.3">
      <c r="A378" s="2">
        <f t="shared" si="5"/>
        <v>375</v>
      </c>
      <c r="B378" t="s">
        <v>880</v>
      </c>
      <c r="C378" t="s">
        <v>881</v>
      </c>
      <c r="D378" t="s">
        <v>39</v>
      </c>
      <c r="E378" s="11">
        <v>114</v>
      </c>
      <c r="F378" s="3">
        <v>38</v>
      </c>
      <c r="G378" s="3">
        <v>1</v>
      </c>
      <c r="H378" s="4">
        <v>45457</v>
      </c>
      <c r="I378" t="s">
        <v>43</v>
      </c>
    </row>
    <row r="379" spans="1:9" x14ac:dyDescent="0.3">
      <c r="A379" s="2">
        <f t="shared" si="5"/>
        <v>376</v>
      </c>
      <c r="B379" t="s">
        <v>882</v>
      </c>
      <c r="C379" t="s">
        <v>883</v>
      </c>
      <c r="D379" t="s">
        <v>884</v>
      </c>
      <c r="E379" s="11">
        <v>97.85</v>
      </c>
      <c r="F379" s="3">
        <v>12</v>
      </c>
      <c r="G379" s="3">
        <v>1</v>
      </c>
      <c r="H379" s="4">
        <v>45331</v>
      </c>
      <c r="I379" t="s">
        <v>67</v>
      </c>
    </row>
    <row r="380" spans="1:9" x14ac:dyDescent="0.3">
      <c r="A380" s="2">
        <f t="shared" si="5"/>
        <v>377</v>
      </c>
      <c r="B380" t="s">
        <v>885</v>
      </c>
      <c r="C380" t="s">
        <v>886</v>
      </c>
      <c r="D380" t="s">
        <v>887</v>
      </c>
      <c r="E380" s="11">
        <v>82.5</v>
      </c>
      <c r="F380" s="3">
        <v>33</v>
      </c>
      <c r="G380" s="3">
        <v>1</v>
      </c>
      <c r="H380" s="4">
        <v>45379</v>
      </c>
      <c r="I380" t="s">
        <v>67</v>
      </c>
    </row>
    <row r="381" spans="1:9" x14ac:dyDescent="0.3">
      <c r="A381" s="2">
        <f t="shared" si="5"/>
        <v>378</v>
      </c>
      <c r="B381" t="s">
        <v>888</v>
      </c>
      <c r="C381" t="s">
        <v>889</v>
      </c>
      <c r="D381" t="s">
        <v>39</v>
      </c>
      <c r="E381" s="11">
        <v>67.8</v>
      </c>
      <c r="F381" s="3">
        <v>11</v>
      </c>
      <c r="G381" s="3">
        <v>1</v>
      </c>
      <c r="H381" s="4">
        <v>45275</v>
      </c>
      <c r="I381" t="s">
        <v>67</v>
      </c>
    </row>
    <row r="382" spans="1:9" x14ac:dyDescent="0.3">
      <c r="A382" s="2">
        <f t="shared" si="5"/>
        <v>379</v>
      </c>
      <c r="B382" t="s">
        <v>890</v>
      </c>
      <c r="C382" t="s">
        <v>890</v>
      </c>
      <c r="D382" t="s">
        <v>891</v>
      </c>
      <c r="E382" s="11">
        <v>58.5</v>
      </c>
      <c r="F382" s="3">
        <v>8</v>
      </c>
      <c r="G382" s="3">
        <v>1</v>
      </c>
      <c r="H382" s="4">
        <v>45588</v>
      </c>
      <c r="I382" t="s">
        <v>826</v>
      </c>
    </row>
    <row r="383" spans="1:9" x14ac:dyDescent="0.3">
      <c r="A383" s="2">
        <f t="shared" si="5"/>
        <v>380</v>
      </c>
      <c r="B383" t="s">
        <v>892</v>
      </c>
      <c r="C383" t="s">
        <v>893</v>
      </c>
      <c r="D383" t="s">
        <v>894</v>
      </c>
      <c r="E383" s="11">
        <v>56</v>
      </c>
      <c r="F383" s="3">
        <v>14</v>
      </c>
      <c r="G383" s="3">
        <v>1</v>
      </c>
      <c r="H383" s="4">
        <v>44715</v>
      </c>
      <c r="I383" t="s">
        <v>292</v>
      </c>
    </row>
    <row r="384" spans="1:9" x14ac:dyDescent="0.3">
      <c r="A384" s="2">
        <f t="shared" si="5"/>
        <v>381</v>
      </c>
      <c r="B384" t="s">
        <v>895</v>
      </c>
      <c r="C384" t="s">
        <v>896</v>
      </c>
      <c r="D384" t="s">
        <v>750</v>
      </c>
      <c r="E384" s="11">
        <v>49.2</v>
      </c>
      <c r="F384" s="3">
        <v>11</v>
      </c>
      <c r="G384" s="3">
        <v>3</v>
      </c>
      <c r="H384" s="4">
        <v>45740</v>
      </c>
      <c r="I384" t="s">
        <v>67</v>
      </c>
    </row>
    <row r="385" spans="1:9" x14ac:dyDescent="0.3">
      <c r="A385" s="2">
        <f t="shared" si="5"/>
        <v>382</v>
      </c>
      <c r="B385" t="s">
        <v>897</v>
      </c>
      <c r="C385" t="s">
        <v>898</v>
      </c>
      <c r="D385" t="s">
        <v>899</v>
      </c>
      <c r="E385" s="11">
        <v>48</v>
      </c>
      <c r="F385" s="3">
        <v>9</v>
      </c>
      <c r="G385" s="3">
        <v>1</v>
      </c>
      <c r="H385" s="4">
        <v>44655</v>
      </c>
      <c r="I385" t="s">
        <v>67</v>
      </c>
    </row>
    <row r="386" spans="1:9" x14ac:dyDescent="0.3">
      <c r="A386" s="2">
        <f t="shared" si="5"/>
        <v>383</v>
      </c>
      <c r="B386" t="s">
        <v>900</v>
      </c>
      <c r="C386" t="s">
        <v>900</v>
      </c>
      <c r="D386" t="s">
        <v>35</v>
      </c>
      <c r="E386" s="11">
        <v>40</v>
      </c>
      <c r="F386" s="3">
        <v>8</v>
      </c>
      <c r="G386" s="3">
        <v>1</v>
      </c>
      <c r="H386" s="4">
        <v>44071</v>
      </c>
      <c r="I386" t="s">
        <v>187</v>
      </c>
    </row>
    <row r="387" spans="1:9" x14ac:dyDescent="0.3">
      <c r="A387" s="2">
        <f t="shared" si="5"/>
        <v>384</v>
      </c>
      <c r="B387" t="s">
        <v>901</v>
      </c>
      <c r="C387" t="s">
        <v>902</v>
      </c>
      <c r="D387" t="s">
        <v>211</v>
      </c>
      <c r="E387" s="11">
        <v>31.34</v>
      </c>
      <c r="F387" s="3">
        <v>5</v>
      </c>
      <c r="G387" s="3">
        <v>1</v>
      </c>
      <c r="H387" s="4">
        <v>45379</v>
      </c>
      <c r="I387" t="s">
        <v>67</v>
      </c>
    </row>
    <row r="388" spans="1:9" x14ac:dyDescent="0.3">
      <c r="A388" s="2">
        <f t="shared" ref="A388:A391" si="6">IF(B388&lt;&gt;"",ROW()-3,"")</f>
        <v>385</v>
      </c>
      <c r="B388" t="s">
        <v>903</v>
      </c>
      <c r="C388" t="s">
        <v>904</v>
      </c>
      <c r="D388" t="s">
        <v>905</v>
      </c>
      <c r="E388" s="11">
        <v>30.5</v>
      </c>
      <c r="F388" s="3">
        <v>9</v>
      </c>
      <c r="G388" s="3">
        <v>1</v>
      </c>
      <c r="H388" s="4">
        <v>45443</v>
      </c>
      <c r="I388" t="s">
        <v>187</v>
      </c>
    </row>
    <row r="389" spans="1:9" x14ac:dyDescent="0.3">
      <c r="A389" s="2">
        <f t="shared" si="6"/>
        <v>386</v>
      </c>
      <c r="B389" t="s">
        <v>906</v>
      </c>
      <c r="C389" t="s">
        <v>907</v>
      </c>
      <c r="D389" t="s">
        <v>908</v>
      </c>
      <c r="E389" s="11">
        <v>28</v>
      </c>
      <c r="F389" s="3">
        <v>5</v>
      </c>
      <c r="G389" s="3">
        <v>1</v>
      </c>
      <c r="H389" s="4">
        <v>45310</v>
      </c>
      <c r="I389" t="s">
        <v>43</v>
      </c>
    </row>
    <row r="390" spans="1:9" x14ac:dyDescent="0.3">
      <c r="A390" s="2">
        <f t="shared" si="6"/>
        <v>387</v>
      </c>
      <c r="B390" t="s">
        <v>909</v>
      </c>
      <c r="C390" t="s">
        <v>910</v>
      </c>
      <c r="D390" t="s">
        <v>911</v>
      </c>
      <c r="E390" s="11">
        <v>8.6999999999999993</v>
      </c>
      <c r="F390" s="3">
        <v>2</v>
      </c>
      <c r="G390" s="3">
        <v>1</v>
      </c>
      <c r="H390" s="4">
        <v>45744</v>
      </c>
      <c r="I390" t="s">
        <v>67</v>
      </c>
    </row>
    <row r="391" spans="1:9" x14ac:dyDescent="0.3">
      <c r="A391" s="2">
        <f t="shared" si="6"/>
        <v>388</v>
      </c>
      <c r="B391" t="s">
        <v>912</v>
      </c>
      <c r="C391" t="s">
        <v>913</v>
      </c>
      <c r="D391" t="s">
        <v>39</v>
      </c>
      <c r="E391" s="11">
        <v>5.37</v>
      </c>
      <c r="F391" s="3">
        <v>1</v>
      </c>
      <c r="G391" s="3">
        <v>1</v>
      </c>
      <c r="H391" s="4">
        <v>45156</v>
      </c>
      <c r="I391" t="s">
        <v>143</v>
      </c>
    </row>
    <row r="392" spans="1:9" x14ac:dyDescent="0.3">
      <c r="E392" s="9">
        <f>SUBTOTAL(109,Tbl_Filmai_2025[Pajamos])</f>
        <v>23633318.056099981</v>
      </c>
      <c r="F392" s="5">
        <f>SUBTOTAL(109,Tbl_Filmai_2025[Žiūrovų skaičius])</f>
        <v>3565838</v>
      </c>
    </row>
    <row r="395" spans="1:9" x14ac:dyDescent="0.3">
      <c r="D395" s="1" t="s">
        <v>10</v>
      </c>
      <c r="E395" s="15" t="s">
        <v>5</v>
      </c>
      <c r="F395" s="1" t="s">
        <v>6</v>
      </c>
    </row>
    <row r="396" spans="1:9" x14ac:dyDescent="0.3">
      <c r="D396" t="s">
        <v>11</v>
      </c>
      <c r="E396" s="9">
        <f>Tbl_Filmai_Sausis[[#Totals],[Pajamos]]</f>
        <v>3315749.6800000011</v>
      </c>
      <c r="F396" s="5">
        <f>Tbl_Filmai_Sausis[[#Totals],[Žiūrovų skaičius]]</f>
        <v>481795</v>
      </c>
    </row>
    <row r="397" spans="1:9" x14ac:dyDescent="0.3">
      <c r="D397" t="s">
        <v>12</v>
      </c>
      <c r="E397" s="9">
        <f>Tbl_Filmai_Vasaris[[#Totals],[Pajamos]]</f>
        <v>3259482.0825000009</v>
      </c>
      <c r="F397" s="5">
        <f>Tbl_Filmai_Vasaris[[#Totals],[Žiūrovų skaičius]]</f>
        <v>463634</v>
      </c>
    </row>
    <row r="398" spans="1:9" x14ac:dyDescent="0.3">
      <c r="D398" t="s">
        <v>13</v>
      </c>
      <c r="E398" s="9">
        <f>Tbl_Filmai_Kovas[[#Totals],[Pajamos]]</f>
        <v>1520949.8399999996</v>
      </c>
      <c r="F398" s="5">
        <f>Tbl_Filmai_Kovas[[#Totals],[Žiūrovų skaičius]]</f>
        <v>226931</v>
      </c>
    </row>
    <row r="399" spans="1:9" x14ac:dyDescent="0.3">
      <c r="D399" t="s">
        <v>14</v>
      </c>
      <c r="E399" s="9">
        <f>Tbl_Filmai_Balandis[[#Totals],[Pajamos]]</f>
        <v>1976910.5199999991</v>
      </c>
      <c r="F399" s="5">
        <f>Tbl_Filmai_Balandis[[#Totals],[Žiūrovų skaičius]]</f>
        <v>312047</v>
      </c>
    </row>
    <row r="400" spans="1:9" x14ac:dyDescent="0.3">
      <c r="D400" t="s">
        <v>15</v>
      </c>
      <c r="E400" s="9">
        <f>Tbl_Filmai_Gegužė[[#Totals],[Pajamos]]</f>
        <v>1321822.7435999992</v>
      </c>
      <c r="F400" s="5">
        <f>Tbl_Filmai_Gegužė[[#Totals],[Žiūrovų skaičius]]</f>
        <v>211332</v>
      </c>
    </row>
    <row r="401" spans="4:9" x14ac:dyDescent="0.3">
      <c r="D401" t="s">
        <v>16</v>
      </c>
      <c r="E401" s="9">
        <f>Tbl_Filmai_Birželis[[#Totals],[Pajamos]]</f>
        <v>1543708.4799999991</v>
      </c>
      <c r="F401" s="5">
        <f>Tbl_Filmai_Birželis[[#Totals],[Žiūrovų skaičius]]</f>
        <v>254594</v>
      </c>
    </row>
    <row r="402" spans="4:9" x14ac:dyDescent="0.3">
      <c r="D402" t="s">
        <v>17</v>
      </c>
      <c r="E402" s="9">
        <f>Tbl_Filmai_Liepa[[#Totals],[Pajamos]]</f>
        <v>1656600.91</v>
      </c>
      <c r="F402" s="5">
        <f>Tbl_Filmai_Liepa[[#Totals],[Žiūrovų skaičius]]</f>
        <v>265233</v>
      </c>
    </row>
    <row r="403" spans="4:9" x14ac:dyDescent="0.3">
      <c r="D403" t="s">
        <v>18</v>
      </c>
      <c r="E403" s="9">
        <f>Tbl_Filmai_Rugpjūtis[[#Totals],[Pajamos]]</f>
        <v>1522927.53</v>
      </c>
      <c r="F403" s="5">
        <f>Tbl_Filmai_Rugpjūtis[[#Totals],[Žiūrovų skaičius]]</f>
        <v>245218</v>
      </c>
    </row>
    <row r="404" spans="4:9" x14ac:dyDescent="0.3">
      <c r="D404" t="s">
        <v>19</v>
      </c>
      <c r="E404" s="9">
        <f>Tbl_Filmai_Rugsėjis[[#Totals],[Pajamos]]</f>
        <v>1217723.0800000005</v>
      </c>
      <c r="F404" s="5">
        <f>Tbl_Filmai_Rugsėjis[[#Totals],[Žiūrovų skaičius]]</f>
        <v>181618</v>
      </c>
    </row>
    <row r="405" spans="4:9" x14ac:dyDescent="0.3">
      <c r="D405" t="s">
        <v>20</v>
      </c>
      <c r="E405" s="9">
        <f>Tbl_Filmai_Spalis[[#Totals],[Pajamos]]</f>
        <v>1342230.11</v>
      </c>
      <c r="F405" s="5">
        <f>Tbl_Filmai_Spalis[[#Totals],[Žiūrovų skaičius]]</f>
        <v>206363</v>
      </c>
    </row>
    <row r="406" spans="4:9" x14ac:dyDescent="0.3">
      <c r="D406" t="s">
        <v>21</v>
      </c>
      <c r="E406" s="9">
        <f>Tbl_Filmai_Lapkritis[[#Totals],[Pajamos]]</f>
        <v>1957042.8599999994</v>
      </c>
      <c r="F406" s="5">
        <f>Tbl_Filmai_Lapkritis[[#Totals],[Žiūrovų skaičius]]</f>
        <v>298212</v>
      </c>
    </row>
    <row r="407" spans="4:9" x14ac:dyDescent="0.3">
      <c r="D407" t="s">
        <v>22</v>
      </c>
      <c r="E407" s="9">
        <f>Tbl_Filmai_Gruodis[[#Totals],[Pajamos]]</f>
        <v>2998170.2199999997</v>
      </c>
      <c r="F407" s="5">
        <f>Tbl_Filmai_Gruodis[[#Totals],[Žiūrovų skaičius]]</f>
        <v>418861</v>
      </c>
    </row>
    <row r="408" spans="4:9" x14ac:dyDescent="0.3">
      <c r="E408" s="9">
        <f>SUBTOTAL(109,Tbl_Suvestine_2025[Pajamos])</f>
        <v>23633318.056099996</v>
      </c>
      <c r="F408" s="5">
        <f>SUBTOTAL(109,Tbl_Suvestine_2025[Žiūrovų skaičius])</f>
        <v>3565838</v>
      </c>
      <c r="H408" s="9" t="s">
        <v>1221</v>
      </c>
      <c r="I408" s="9" t="s">
        <v>1221</v>
      </c>
    </row>
  </sheetData>
  <mergeCells count="1">
    <mergeCell ref="A1:I2"/>
  </mergeCells>
  <conditionalFormatting sqref="B1:B1048576">
    <cfRule type="duplicateValues" dxfId="1" priority="1"/>
    <cfRule type="duplicateValues" dxfId="0" priority="2"/>
  </conditionalFormatting>
  <dataValidations disablePrompts="1" count="2">
    <dataValidation type="whole" operator="greaterThanOrEqual" allowBlank="1" sqref="F4:G391" xr:uid="{00000000-0002-0000-0000-000000000000}">
      <formula1>0</formula1>
    </dataValidation>
    <dataValidation type="date" allowBlank="1" sqref="H4:H391" xr:uid="{00000000-0002-0000-0000-000001000000}">
      <formula1>DATE(1900,1,1)</formula1>
      <formula2>DATE(2100,12,31)</formula2>
    </dataValidation>
  </dataValidations>
  <pageMargins left="0.75" right="0.75" top="1" bottom="1" header="0.5" footer="0.5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23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34</v>
      </c>
      <c r="C4" t="s">
        <v>34</v>
      </c>
      <c r="D4" t="s">
        <v>35</v>
      </c>
      <c r="E4" s="6">
        <v>787196.21</v>
      </c>
      <c r="F4" s="3">
        <v>104355</v>
      </c>
      <c r="G4" s="3">
        <v>22</v>
      </c>
      <c r="H4" s="4">
        <v>45681</v>
      </c>
      <c r="I4" t="s">
        <v>36</v>
      </c>
    </row>
    <row r="5" spans="1:9" x14ac:dyDescent="0.3">
      <c r="A5" s="2">
        <f t="shared" si="0"/>
        <v>2</v>
      </c>
      <c r="B5" t="s">
        <v>49</v>
      </c>
      <c r="C5" t="s">
        <v>49</v>
      </c>
      <c r="D5" t="s">
        <v>35</v>
      </c>
      <c r="E5" s="6">
        <v>616456</v>
      </c>
      <c r="F5" s="3">
        <v>82393</v>
      </c>
      <c r="G5" s="3" t="s">
        <v>50</v>
      </c>
      <c r="H5" s="4">
        <v>45646</v>
      </c>
      <c r="I5" t="s">
        <v>51</v>
      </c>
    </row>
    <row r="6" spans="1:9" x14ac:dyDescent="0.3">
      <c r="A6" s="2">
        <f t="shared" si="0"/>
        <v>3</v>
      </c>
      <c r="B6" t="s">
        <v>914</v>
      </c>
      <c r="C6" t="s">
        <v>53</v>
      </c>
      <c r="D6" t="s">
        <v>54</v>
      </c>
      <c r="E6" s="6">
        <v>393144.06</v>
      </c>
      <c r="F6" s="3">
        <v>66696</v>
      </c>
      <c r="G6" s="3">
        <v>24</v>
      </c>
      <c r="H6" s="4">
        <v>45653</v>
      </c>
      <c r="I6" t="s">
        <v>55</v>
      </c>
    </row>
    <row r="7" spans="1:9" x14ac:dyDescent="0.3">
      <c r="A7" s="2">
        <f t="shared" si="0"/>
        <v>4</v>
      </c>
      <c r="B7" t="s">
        <v>915</v>
      </c>
      <c r="C7" t="s">
        <v>66</v>
      </c>
      <c r="D7" t="s">
        <v>39</v>
      </c>
      <c r="E7" s="6">
        <v>373160.23000000004</v>
      </c>
      <c r="F7" s="3">
        <v>48420</v>
      </c>
      <c r="G7" s="3">
        <v>24</v>
      </c>
      <c r="H7" s="4">
        <v>45667</v>
      </c>
      <c r="I7" t="s">
        <v>67</v>
      </c>
    </row>
    <row r="8" spans="1:9" x14ac:dyDescent="0.3">
      <c r="A8" s="2">
        <f t="shared" si="0"/>
        <v>5</v>
      </c>
      <c r="B8" t="s">
        <v>96</v>
      </c>
      <c r="C8" t="s">
        <v>96</v>
      </c>
      <c r="D8" t="s">
        <v>97</v>
      </c>
      <c r="E8" s="6">
        <v>218296.77</v>
      </c>
      <c r="F8" s="3">
        <v>29167</v>
      </c>
      <c r="G8" s="3">
        <v>17</v>
      </c>
      <c r="H8" s="4">
        <v>45660</v>
      </c>
      <c r="I8" t="s">
        <v>60</v>
      </c>
    </row>
    <row r="9" spans="1:9" x14ac:dyDescent="0.3">
      <c r="A9" s="2">
        <f t="shared" si="0"/>
        <v>6</v>
      </c>
      <c r="B9" t="s">
        <v>916</v>
      </c>
      <c r="C9" t="s">
        <v>91</v>
      </c>
      <c r="D9" t="s">
        <v>92</v>
      </c>
      <c r="E9" s="6">
        <v>182755.42</v>
      </c>
      <c r="F9" s="3">
        <v>31186</v>
      </c>
      <c r="G9" s="3">
        <v>19</v>
      </c>
      <c r="H9" s="4">
        <v>45625</v>
      </c>
      <c r="I9" t="s">
        <v>43</v>
      </c>
    </row>
    <row r="10" spans="1:9" x14ac:dyDescent="0.3">
      <c r="A10" s="2">
        <f t="shared" si="0"/>
        <v>7</v>
      </c>
      <c r="B10" t="s">
        <v>917</v>
      </c>
      <c r="C10" t="s">
        <v>119</v>
      </c>
      <c r="D10" t="s">
        <v>39</v>
      </c>
      <c r="E10" s="6">
        <v>130653.16</v>
      </c>
      <c r="F10" s="3">
        <v>21485</v>
      </c>
      <c r="G10" s="3">
        <v>28</v>
      </c>
      <c r="H10" s="4">
        <v>45646</v>
      </c>
      <c r="I10" t="s">
        <v>43</v>
      </c>
    </row>
    <row r="11" spans="1:9" x14ac:dyDescent="0.3">
      <c r="A11" s="2">
        <f t="shared" si="0"/>
        <v>8</v>
      </c>
      <c r="B11" t="s">
        <v>918</v>
      </c>
      <c r="C11" t="s">
        <v>69</v>
      </c>
      <c r="D11" t="s">
        <v>70</v>
      </c>
      <c r="E11" s="6">
        <v>128537.33</v>
      </c>
      <c r="F11" s="3">
        <v>22364</v>
      </c>
      <c r="G11" s="3">
        <v>19</v>
      </c>
      <c r="H11" s="4">
        <v>45681</v>
      </c>
      <c r="I11" t="s">
        <v>71</v>
      </c>
    </row>
    <row r="12" spans="1:9" x14ac:dyDescent="0.3">
      <c r="A12" s="2">
        <f t="shared" si="0"/>
        <v>9</v>
      </c>
      <c r="B12" t="s">
        <v>919</v>
      </c>
      <c r="C12" t="s">
        <v>147</v>
      </c>
      <c r="D12" t="s">
        <v>148</v>
      </c>
      <c r="E12" s="6">
        <v>90784</v>
      </c>
      <c r="F12" s="3">
        <v>12883</v>
      </c>
      <c r="G12" s="3">
        <v>16</v>
      </c>
      <c r="H12" s="4">
        <v>45653</v>
      </c>
      <c r="I12" t="s">
        <v>149</v>
      </c>
    </row>
    <row r="13" spans="1:9" x14ac:dyDescent="0.3">
      <c r="A13" s="2">
        <f t="shared" si="0"/>
        <v>10</v>
      </c>
      <c r="B13" t="s">
        <v>920</v>
      </c>
      <c r="C13" t="s">
        <v>207</v>
      </c>
      <c r="D13" t="s">
        <v>208</v>
      </c>
      <c r="E13" s="6">
        <v>61877</v>
      </c>
      <c r="F13" s="3">
        <v>9376</v>
      </c>
      <c r="G13" s="3">
        <v>18</v>
      </c>
      <c r="H13" s="4">
        <v>45660</v>
      </c>
      <c r="I13" t="s">
        <v>155</v>
      </c>
    </row>
    <row r="14" spans="1:9" x14ac:dyDescent="0.3">
      <c r="A14" s="2">
        <f t="shared" si="0"/>
        <v>11</v>
      </c>
      <c r="B14" t="s">
        <v>921</v>
      </c>
      <c r="C14" t="s">
        <v>252</v>
      </c>
      <c r="D14" t="s">
        <v>39</v>
      </c>
      <c r="E14" s="6">
        <v>40489.97</v>
      </c>
      <c r="F14" s="3">
        <v>6500</v>
      </c>
      <c r="G14" s="3">
        <v>16</v>
      </c>
      <c r="H14" s="4">
        <v>45632</v>
      </c>
      <c r="I14" t="s">
        <v>60</v>
      </c>
    </row>
    <row r="15" spans="1:9" x14ac:dyDescent="0.3">
      <c r="A15" s="2">
        <f t="shared" si="0"/>
        <v>12</v>
      </c>
      <c r="B15" t="s">
        <v>922</v>
      </c>
      <c r="C15" t="s">
        <v>223</v>
      </c>
      <c r="D15" t="s">
        <v>169</v>
      </c>
      <c r="E15" s="6">
        <v>37289.599999999999</v>
      </c>
      <c r="F15" s="3">
        <v>6130</v>
      </c>
      <c r="G15" s="3">
        <v>14</v>
      </c>
      <c r="H15" s="4">
        <v>45674</v>
      </c>
      <c r="I15" t="s">
        <v>149</v>
      </c>
    </row>
    <row r="16" spans="1:9" x14ac:dyDescent="0.3">
      <c r="A16" s="2">
        <f t="shared" si="0"/>
        <v>13</v>
      </c>
      <c r="B16" t="s">
        <v>923</v>
      </c>
      <c r="C16" t="s">
        <v>279</v>
      </c>
      <c r="D16" t="s">
        <v>193</v>
      </c>
      <c r="E16" s="6">
        <v>33563.47</v>
      </c>
      <c r="F16" s="3">
        <v>4386</v>
      </c>
      <c r="G16" s="3">
        <v>9</v>
      </c>
      <c r="H16" s="4">
        <v>45611</v>
      </c>
      <c r="I16" t="s">
        <v>55</v>
      </c>
    </row>
    <row r="17" spans="1:9" x14ac:dyDescent="0.3">
      <c r="A17" s="2">
        <f t="shared" si="0"/>
        <v>14</v>
      </c>
      <c r="B17" t="s">
        <v>924</v>
      </c>
      <c r="C17" t="s">
        <v>270</v>
      </c>
      <c r="D17" t="s">
        <v>127</v>
      </c>
      <c r="E17" s="6">
        <v>32412.57</v>
      </c>
      <c r="F17" s="3">
        <v>6186</v>
      </c>
      <c r="G17" s="3">
        <v>17</v>
      </c>
      <c r="H17" s="4">
        <v>45667</v>
      </c>
      <c r="I17" t="s">
        <v>36</v>
      </c>
    </row>
    <row r="18" spans="1:9" x14ac:dyDescent="0.3">
      <c r="A18" s="2">
        <f t="shared" si="0"/>
        <v>15</v>
      </c>
      <c r="B18" t="s">
        <v>925</v>
      </c>
      <c r="C18" t="s">
        <v>325</v>
      </c>
      <c r="D18" t="s">
        <v>326</v>
      </c>
      <c r="E18" s="6">
        <v>23078.799999999999</v>
      </c>
      <c r="F18" s="3">
        <v>3747</v>
      </c>
      <c r="G18" s="3">
        <v>17</v>
      </c>
      <c r="H18" s="4">
        <v>45674</v>
      </c>
      <c r="I18" t="s">
        <v>112</v>
      </c>
    </row>
    <row r="19" spans="1:9" x14ac:dyDescent="0.3">
      <c r="A19" s="2">
        <f t="shared" si="0"/>
        <v>16</v>
      </c>
      <c r="B19" t="s">
        <v>926</v>
      </c>
      <c r="C19" t="s">
        <v>330</v>
      </c>
      <c r="D19" t="s">
        <v>193</v>
      </c>
      <c r="E19" s="6">
        <v>22755.56</v>
      </c>
      <c r="F19" s="3">
        <v>3210</v>
      </c>
      <c r="G19" s="3">
        <v>13</v>
      </c>
      <c r="H19" s="4">
        <v>45667</v>
      </c>
      <c r="I19" t="s">
        <v>36</v>
      </c>
    </row>
    <row r="20" spans="1:9" x14ac:dyDescent="0.3">
      <c r="A20" s="2">
        <f t="shared" si="0"/>
        <v>17</v>
      </c>
      <c r="B20" t="s">
        <v>927</v>
      </c>
      <c r="C20" t="s">
        <v>332</v>
      </c>
      <c r="D20" t="s">
        <v>39</v>
      </c>
      <c r="E20" s="6">
        <v>19757.439999999999</v>
      </c>
      <c r="F20" s="3">
        <v>3097</v>
      </c>
      <c r="G20" s="3">
        <v>9</v>
      </c>
      <c r="H20" s="4">
        <v>45639</v>
      </c>
      <c r="I20" t="s">
        <v>40</v>
      </c>
    </row>
    <row r="21" spans="1:9" x14ac:dyDescent="0.3">
      <c r="A21" s="2">
        <f t="shared" si="0"/>
        <v>18</v>
      </c>
      <c r="B21" t="s">
        <v>928</v>
      </c>
      <c r="C21" t="s">
        <v>351</v>
      </c>
      <c r="D21" t="s">
        <v>39</v>
      </c>
      <c r="E21" s="6">
        <v>15627.64</v>
      </c>
      <c r="F21" s="3">
        <v>2483</v>
      </c>
      <c r="G21" s="3">
        <v>15</v>
      </c>
      <c r="H21" s="4">
        <v>45674</v>
      </c>
      <c r="I21" t="s">
        <v>43</v>
      </c>
    </row>
    <row r="22" spans="1:9" x14ac:dyDescent="0.3">
      <c r="A22" s="2">
        <f t="shared" si="0"/>
        <v>19</v>
      </c>
      <c r="B22" t="s">
        <v>929</v>
      </c>
      <c r="C22" t="s">
        <v>411</v>
      </c>
      <c r="D22" t="s">
        <v>412</v>
      </c>
      <c r="E22" s="6">
        <v>12014</v>
      </c>
      <c r="F22" s="3">
        <v>1908</v>
      </c>
      <c r="G22" s="3">
        <v>15</v>
      </c>
      <c r="H22" s="4">
        <v>45667</v>
      </c>
      <c r="I22" t="s">
        <v>155</v>
      </c>
    </row>
    <row r="23" spans="1:9" x14ac:dyDescent="0.3">
      <c r="A23" s="2">
        <f t="shared" si="0"/>
        <v>20</v>
      </c>
      <c r="B23" t="s">
        <v>930</v>
      </c>
      <c r="C23" t="s">
        <v>99</v>
      </c>
      <c r="D23" t="s">
        <v>100</v>
      </c>
      <c r="E23" s="6">
        <v>11957.81</v>
      </c>
      <c r="F23" s="3">
        <v>1720</v>
      </c>
      <c r="G23" s="3">
        <v>15</v>
      </c>
      <c r="H23" s="4">
        <v>45688</v>
      </c>
      <c r="I23" t="s">
        <v>36</v>
      </c>
    </row>
    <row r="24" spans="1:9" x14ac:dyDescent="0.3">
      <c r="A24" s="2">
        <f t="shared" si="0"/>
        <v>21</v>
      </c>
      <c r="B24" t="s">
        <v>931</v>
      </c>
      <c r="C24" t="s">
        <v>441</v>
      </c>
      <c r="D24" t="s">
        <v>39</v>
      </c>
      <c r="E24" s="6">
        <v>9475.18</v>
      </c>
      <c r="F24" s="3">
        <v>1562</v>
      </c>
      <c r="G24" s="3">
        <v>12</v>
      </c>
      <c r="H24" s="4">
        <v>45674</v>
      </c>
      <c r="I24" t="s">
        <v>60</v>
      </c>
    </row>
    <row r="25" spans="1:9" x14ac:dyDescent="0.3">
      <c r="A25" s="2">
        <f t="shared" si="0"/>
        <v>22</v>
      </c>
      <c r="B25" t="s">
        <v>932</v>
      </c>
      <c r="C25" t="s">
        <v>456</v>
      </c>
      <c r="D25" t="s">
        <v>457</v>
      </c>
      <c r="E25" s="6">
        <v>7573.14</v>
      </c>
      <c r="F25" s="3">
        <v>1106</v>
      </c>
      <c r="G25" s="3">
        <v>18</v>
      </c>
      <c r="H25" s="4">
        <v>45660</v>
      </c>
      <c r="I25" t="s">
        <v>36</v>
      </c>
    </row>
    <row r="26" spans="1:9" x14ac:dyDescent="0.3">
      <c r="A26" s="2">
        <f t="shared" si="0"/>
        <v>23</v>
      </c>
      <c r="B26" t="s">
        <v>933</v>
      </c>
      <c r="C26" t="s">
        <v>503</v>
      </c>
      <c r="D26" t="s">
        <v>39</v>
      </c>
      <c r="E26" s="6">
        <v>5653.83</v>
      </c>
      <c r="F26" s="3">
        <v>787</v>
      </c>
      <c r="G26" s="3">
        <v>2</v>
      </c>
      <c r="H26" s="4">
        <v>45618</v>
      </c>
      <c r="I26" t="s">
        <v>112</v>
      </c>
    </row>
    <row r="27" spans="1:9" x14ac:dyDescent="0.3">
      <c r="A27" s="2">
        <f t="shared" si="0"/>
        <v>24</v>
      </c>
      <c r="B27" t="s">
        <v>454</v>
      </c>
      <c r="C27" t="s">
        <v>454</v>
      </c>
      <c r="D27" t="s">
        <v>35</v>
      </c>
      <c r="E27" s="6">
        <v>5144.8900000000003</v>
      </c>
      <c r="F27" s="3">
        <v>852</v>
      </c>
      <c r="G27" s="3">
        <v>6</v>
      </c>
      <c r="H27" s="4">
        <v>45625</v>
      </c>
      <c r="I27" t="s">
        <v>36</v>
      </c>
    </row>
    <row r="28" spans="1:9" x14ac:dyDescent="0.3">
      <c r="A28" s="2">
        <f t="shared" si="0"/>
        <v>25</v>
      </c>
      <c r="B28" t="s">
        <v>498</v>
      </c>
      <c r="C28" t="s">
        <v>498</v>
      </c>
      <c r="D28" t="s">
        <v>35</v>
      </c>
      <c r="E28" s="6">
        <v>4811</v>
      </c>
      <c r="F28" s="3">
        <v>903</v>
      </c>
      <c r="G28" s="3">
        <v>12</v>
      </c>
      <c r="H28" s="4">
        <v>45667</v>
      </c>
      <c r="I28" t="s">
        <v>499</v>
      </c>
    </row>
    <row r="29" spans="1:9" x14ac:dyDescent="0.3">
      <c r="A29" s="2">
        <f t="shared" si="0"/>
        <v>26</v>
      </c>
      <c r="B29" t="s">
        <v>389</v>
      </c>
      <c r="C29" t="s">
        <v>390</v>
      </c>
      <c r="D29" t="s">
        <v>391</v>
      </c>
      <c r="E29" s="6">
        <v>4373.3</v>
      </c>
      <c r="F29" s="3">
        <v>716</v>
      </c>
      <c r="G29" s="3">
        <v>7</v>
      </c>
      <c r="H29" s="4">
        <v>45688</v>
      </c>
      <c r="I29" t="s">
        <v>292</v>
      </c>
    </row>
    <row r="30" spans="1:9" x14ac:dyDescent="0.3">
      <c r="A30" s="2">
        <f t="shared" si="0"/>
        <v>27</v>
      </c>
      <c r="B30" t="s">
        <v>934</v>
      </c>
      <c r="C30" t="s">
        <v>563</v>
      </c>
      <c r="D30" t="s">
        <v>39</v>
      </c>
      <c r="E30" s="6">
        <v>3951</v>
      </c>
      <c r="F30" s="3">
        <v>583</v>
      </c>
      <c r="G30" s="3">
        <v>2</v>
      </c>
      <c r="H30" s="4">
        <v>45632</v>
      </c>
      <c r="I30" t="s">
        <v>155</v>
      </c>
    </row>
    <row r="31" spans="1:9" x14ac:dyDescent="0.3">
      <c r="A31" s="2">
        <f t="shared" si="0"/>
        <v>28</v>
      </c>
      <c r="B31" t="s">
        <v>338</v>
      </c>
      <c r="C31" t="s">
        <v>339</v>
      </c>
      <c r="D31" t="s">
        <v>39</v>
      </c>
      <c r="E31" s="6">
        <v>3694.87</v>
      </c>
      <c r="F31" s="3">
        <v>485</v>
      </c>
      <c r="G31" s="3">
        <v>10</v>
      </c>
      <c r="H31" s="4">
        <v>45688</v>
      </c>
      <c r="I31" t="s">
        <v>40</v>
      </c>
    </row>
    <row r="32" spans="1:9" x14ac:dyDescent="0.3">
      <c r="A32" s="2">
        <f t="shared" si="0"/>
        <v>29</v>
      </c>
      <c r="B32" t="s">
        <v>383</v>
      </c>
      <c r="C32" t="s">
        <v>384</v>
      </c>
      <c r="D32" t="s">
        <v>39</v>
      </c>
      <c r="E32" s="6">
        <v>3608.14</v>
      </c>
      <c r="F32" s="3">
        <v>482</v>
      </c>
      <c r="G32" s="3">
        <v>12</v>
      </c>
      <c r="H32" s="4">
        <v>45688</v>
      </c>
      <c r="I32" t="s">
        <v>36</v>
      </c>
    </row>
    <row r="33" spans="1:9" x14ac:dyDescent="0.3">
      <c r="A33" s="2">
        <f t="shared" si="0"/>
        <v>30</v>
      </c>
      <c r="B33" t="s">
        <v>935</v>
      </c>
      <c r="C33" t="s">
        <v>579</v>
      </c>
      <c r="D33" t="s">
        <v>39</v>
      </c>
      <c r="E33" s="6">
        <v>3475.87</v>
      </c>
      <c r="F33" s="3">
        <v>533</v>
      </c>
      <c r="G33" s="3">
        <v>3</v>
      </c>
      <c r="H33" s="4">
        <v>45604</v>
      </c>
      <c r="I33" t="s">
        <v>40</v>
      </c>
    </row>
    <row r="34" spans="1:9" x14ac:dyDescent="0.3">
      <c r="A34" s="2">
        <f t="shared" si="0"/>
        <v>31</v>
      </c>
      <c r="B34" t="s">
        <v>936</v>
      </c>
      <c r="C34" t="s">
        <v>567</v>
      </c>
      <c r="D34" t="s">
        <v>39</v>
      </c>
      <c r="E34" s="6">
        <v>3393.4500000000007</v>
      </c>
      <c r="F34" s="3">
        <v>483</v>
      </c>
      <c r="G34" s="3">
        <v>3</v>
      </c>
      <c r="H34" s="4">
        <v>45611</v>
      </c>
      <c r="I34" t="s">
        <v>317</v>
      </c>
    </row>
    <row r="35" spans="1:9" x14ac:dyDescent="0.3">
      <c r="A35" s="2">
        <f t="shared" si="0"/>
        <v>32</v>
      </c>
      <c r="B35" t="s">
        <v>937</v>
      </c>
      <c r="C35" t="s">
        <v>511</v>
      </c>
      <c r="D35" t="s">
        <v>514</v>
      </c>
      <c r="E35" s="6">
        <v>3185.400000000001</v>
      </c>
      <c r="F35" s="3">
        <v>518</v>
      </c>
      <c r="G35" s="3">
        <v>5</v>
      </c>
      <c r="H35" s="4">
        <v>45639</v>
      </c>
      <c r="I35" t="s">
        <v>67</v>
      </c>
    </row>
    <row r="36" spans="1:9" x14ac:dyDescent="0.3">
      <c r="A36" s="2">
        <f t="shared" ref="A36:A67" si="1">IF(B36&lt;&gt;"",ROW()-3,"")</f>
        <v>33</v>
      </c>
      <c r="B36" t="s">
        <v>938</v>
      </c>
      <c r="C36" t="s">
        <v>217</v>
      </c>
      <c r="D36" t="s">
        <v>107</v>
      </c>
      <c r="E36" s="6">
        <v>2775.01</v>
      </c>
      <c r="F36" s="3">
        <v>618</v>
      </c>
      <c r="G36" s="3">
        <v>17</v>
      </c>
      <c r="H36" s="4">
        <v>45688</v>
      </c>
      <c r="I36" t="s">
        <v>112</v>
      </c>
    </row>
    <row r="37" spans="1:9" x14ac:dyDescent="0.3">
      <c r="A37" s="2">
        <f t="shared" si="1"/>
        <v>34</v>
      </c>
      <c r="B37" t="s">
        <v>623</v>
      </c>
      <c r="C37" t="s">
        <v>624</v>
      </c>
      <c r="D37" t="s">
        <v>628</v>
      </c>
      <c r="E37" s="6">
        <v>2515</v>
      </c>
      <c r="F37" s="3">
        <v>446</v>
      </c>
      <c r="G37" s="3">
        <v>13</v>
      </c>
      <c r="H37" s="4">
        <v>45639</v>
      </c>
      <c r="I37" t="s">
        <v>155</v>
      </c>
    </row>
    <row r="38" spans="1:9" x14ac:dyDescent="0.3">
      <c r="A38" s="2">
        <f t="shared" si="1"/>
        <v>35</v>
      </c>
      <c r="B38" t="s">
        <v>939</v>
      </c>
      <c r="C38" t="s">
        <v>627</v>
      </c>
      <c r="D38" t="s">
        <v>39</v>
      </c>
      <c r="E38" s="6">
        <v>2476.6399999999994</v>
      </c>
      <c r="F38" s="3">
        <v>342</v>
      </c>
      <c r="G38" s="3">
        <v>3</v>
      </c>
      <c r="H38" s="4">
        <v>45639</v>
      </c>
      <c r="I38" t="s">
        <v>629</v>
      </c>
    </row>
    <row r="39" spans="1:9" x14ac:dyDescent="0.3">
      <c r="A39" s="2">
        <f t="shared" si="1"/>
        <v>36</v>
      </c>
      <c r="B39" t="s">
        <v>940</v>
      </c>
      <c r="C39" t="s">
        <v>585</v>
      </c>
      <c r="D39" t="s">
        <v>39</v>
      </c>
      <c r="E39" s="6">
        <v>2027.3</v>
      </c>
      <c r="F39" s="3">
        <v>254</v>
      </c>
      <c r="G39" s="3">
        <v>1</v>
      </c>
      <c r="H39" s="4">
        <v>45548</v>
      </c>
      <c r="I39" t="s">
        <v>36</v>
      </c>
    </row>
    <row r="40" spans="1:9" x14ac:dyDescent="0.3">
      <c r="A40" s="2">
        <f t="shared" si="1"/>
        <v>37</v>
      </c>
      <c r="B40" t="s">
        <v>941</v>
      </c>
      <c r="C40" t="s">
        <v>660</v>
      </c>
      <c r="D40" t="s">
        <v>39</v>
      </c>
      <c r="E40" s="6">
        <v>1946.22</v>
      </c>
      <c r="F40" s="3">
        <v>308</v>
      </c>
      <c r="G40" s="3">
        <v>12</v>
      </c>
      <c r="H40" s="4">
        <v>45653</v>
      </c>
      <c r="I40" t="s">
        <v>36</v>
      </c>
    </row>
    <row r="41" spans="1:9" x14ac:dyDescent="0.3">
      <c r="A41" s="2">
        <f t="shared" si="1"/>
        <v>38</v>
      </c>
      <c r="B41" t="s">
        <v>942</v>
      </c>
      <c r="C41" t="s">
        <v>675</v>
      </c>
      <c r="D41" t="s">
        <v>169</v>
      </c>
      <c r="E41" s="6">
        <v>1680.7</v>
      </c>
      <c r="F41" s="3">
        <v>364</v>
      </c>
      <c r="G41" s="3">
        <v>6</v>
      </c>
      <c r="H41" s="4">
        <v>45646</v>
      </c>
      <c r="I41" t="s">
        <v>317</v>
      </c>
    </row>
    <row r="42" spans="1:9" x14ac:dyDescent="0.3">
      <c r="A42" s="2">
        <f t="shared" si="1"/>
        <v>39</v>
      </c>
      <c r="B42" t="s">
        <v>437</v>
      </c>
      <c r="C42" t="s">
        <v>438</v>
      </c>
      <c r="D42" t="s">
        <v>77</v>
      </c>
      <c r="E42" s="6">
        <v>1578.5</v>
      </c>
      <c r="F42" s="3">
        <v>417</v>
      </c>
      <c r="G42" s="3">
        <v>1</v>
      </c>
      <c r="H42" s="4">
        <v>45592</v>
      </c>
      <c r="I42" t="s">
        <v>439</v>
      </c>
    </row>
    <row r="43" spans="1:9" x14ac:dyDescent="0.3">
      <c r="A43" s="2">
        <f t="shared" si="1"/>
        <v>40</v>
      </c>
      <c r="B43" t="s">
        <v>943</v>
      </c>
      <c r="C43" t="s">
        <v>704</v>
      </c>
      <c r="D43" t="s">
        <v>169</v>
      </c>
      <c r="E43" s="6">
        <v>1381.08</v>
      </c>
      <c r="F43" s="3">
        <v>262</v>
      </c>
      <c r="G43" s="3">
        <v>8</v>
      </c>
      <c r="H43" s="4">
        <v>45667</v>
      </c>
      <c r="I43" t="s">
        <v>112</v>
      </c>
    </row>
    <row r="44" spans="1:9" x14ac:dyDescent="0.3">
      <c r="A44" s="2">
        <f t="shared" si="1"/>
        <v>41</v>
      </c>
      <c r="B44" t="s">
        <v>944</v>
      </c>
      <c r="C44" t="s">
        <v>721</v>
      </c>
      <c r="D44" t="s">
        <v>127</v>
      </c>
      <c r="E44" s="6">
        <v>1089.5</v>
      </c>
      <c r="F44" s="3">
        <v>209</v>
      </c>
      <c r="G44" s="3">
        <v>6</v>
      </c>
      <c r="H44" s="4">
        <v>45660</v>
      </c>
      <c r="I44" t="s">
        <v>292</v>
      </c>
    </row>
    <row r="45" spans="1:9" x14ac:dyDescent="0.3">
      <c r="A45" s="2">
        <f t="shared" si="1"/>
        <v>42</v>
      </c>
      <c r="B45" t="s">
        <v>945</v>
      </c>
      <c r="C45" t="s">
        <v>641</v>
      </c>
      <c r="D45" t="s">
        <v>645</v>
      </c>
      <c r="E45" s="6">
        <v>874</v>
      </c>
      <c r="F45" s="3">
        <v>200</v>
      </c>
      <c r="G45" s="3">
        <v>2</v>
      </c>
      <c r="H45" s="4">
        <v>45618</v>
      </c>
      <c r="I45" t="s">
        <v>317</v>
      </c>
    </row>
    <row r="46" spans="1:9" x14ac:dyDescent="0.3">
      <c r="A46" s="2">
        <f t="shared" si="1"/>
        <v>43</v>
      </c>
      <c r="B46" t="s">
        <v>946</v>
      </c>
      <c r="C46" t="s">
        <v>728</v>
      </c>
      <c r="D46" t="s">
        <v>731</v>
      </c>
      <c r="E46" s="6">
        <v>820</v>
      </c>
      <c r="F46" s="3">
        <v>182</v>
      </c>
      <c r="G46" s="3">
        <v>1</v>
      </c>
      <c r="H46" s="4">
        <v>45604</v>
      </c>
      <c r="I46" t="s">
        <v>155</v>
      </c>
    </row>
    <row r="47" spans="1:9" x14ac:dyDescent="0.3">
      <c r="A47" s="2">
        <f t="shared" si="1"/>
        <v>44</v>
      </c>
      <c r="B47" t="s">
        <v>947</v>
      </c>
      <c r="C47" t="s">
        <v>619</v>
      </c>
      <c r="D47" t="s">
        <v>107</v>
      </c>
      <c r="E47" s="6">
        <v>779.9</v>
      </c>
      <c r="F47" s="3">
        <v>102</v>
      </c>
      <c r="G47" s="3">
        <v>4</v>
      </c>
      <c r="H47" s="4">
        <v>45562</v>
      </c>
      <c r="I47" t="s">
        <v>112</v>
      </c>
    </row>
    <row r="48" spans="1:9" x14ac:dyDescent="0.3">
      <c r="A48" s="2">
        <f t="shared" si="1"/>
        <v>45</v>
      </c>
      <c r="B48" t="s">
        <v>948</v>
      </c>
      <c r="C48" t="s">
        <v>710</v>
      </c>
      <c r="D48" t="s">
        <v>713</v>
      </c>
      <c r="E48" s="6">
        <v>550</v>
      </c>
      <c r="F48" s="3">
        <v>92</v>
      </c>
      <c r="G48" s="3">
        <v>1</v>
      </c>
      <c r="H48" s="4">
        <v>45590</v>
      </c>
      <c r="I48" t="s">
        <v>112</v>
      </c>
    </row>
    <row r="49" spans="1:9" x14ac:dyDescent="0.3">
      <c r="A49" s="2">
        <f t="shared" si="1"/>
        <v>46</v>
      </c>
      <c r="B49" t="s">
        <v>949</v>
      </c>
      <c r="C49" t="s">
        <v>752</v>
      </c>
      <c r="D49" t="s">
        <v>127</v>
      </c>
      <c r="E49" s="6">
        <v>506</v>
      </c>
      <c r="F49" s="3">
        <v>124</v>
      </c>
      <c r="G49" s="3">
        <v>1</v>
      </c>
      <c r="H49" s="4">
        <v>45394</v>
      </c>
      <c r="I49" t="s">
        <v>155</v>
      </c>
    </row>
    <row r="50" spans="1:9" x14ac:dyDescent="0.3">
      <c r="A50" s="2">
        <f t="shared" si="1"/>
        <v>47</v>
      </c>
      <c r="B50" t="s">
        <v>950</v>
      </c>
      <c r="C50" t="s">
        <v>797</v>
      </c>
      <c r="D50" t="s">
        <v>39</v>
      </c>
      <c r="E50" s="6">
        <v>439.15</v>
      </c>
      <c r="F50" s="3">
        <v>56</v>
      </c>
      <c r="G50" s="3">
        <v>3</v>
      </c>
      <c r="H50" s="4">
        <v>45639</v>
      </c>
      <c r="I50" t="s">
        <v>71</v>
      </c>
    </row>
    <row r="51" spans="1:9" x14ac:dyDescent="0.3">
      <c r="A51" s="2">
        <f t="shared" si="1"/>
        <v>48</v>
      </c>
      <c r="B51" t="s">
        <v>951</v>
      </c>
      <c r="C51" t="s">
        <v>488</v>
      </c>
      <c r="D51" t="s">
        <v>492</v>
      </c>
      <c r="E51" s="6">
        <v>416.78</v>
      </c>
      <c r="F51" s="3">
        <v>100</v>
      </c>
      <c r="G51" s="3">
        <v>2</v>
      </c>
      <c r="H51" s="4">
        <v>45541</v>
      </c>
      <c r="I51" t="s">
        <v>112</v>
      </c>
    </row>
    <row r="52" spans="1:9" x14ac:dyDescent="0.3">
      <c r="A52" s="2">
        <f t="shared" si="1"/>
        <v>49</v>
      </c>
      <c r="B52" t="s">
        <v>952</v>
      </c>
      <c r="C52" t="s">
        <v>723</v>
      </c>
      <c r="D52" t="s">
        <v>726</v>
      </c>
      <c r="E52" s="6">
        <v>404.49</v>
      </c>
      <c r="F52" s="3">
        <v>108</v>
      </c>
      <c r="G52" s="3">
        <v>3</v>
      </c>
      <c r="H52" s="4">
        <v>45296</v>
      </c>
      <c r="I52" t="s">
        <v>953</v>
      </c>
    </row>
    <row r="53" spans="1:9" x14ac:dyDescent="0.3">
      <c r="A53" s="2">
        <f t="shared" si="1"/>
        <v>50</v>
      </c>
      <c r="B53" t="s">
        <v>527</v>
      </c>
      <c r="C53" t="s">
        <v>528</v>
      </c>
      <c r="D53" t="s">
        <v>531</v>
      </c>
      <c r="E53" s="6">
        <v>378</v>
      </c>
      <c r="F53" s="3">
        <v>87</v>
      </c>
      <c r="G53" s="3">
        <v>1</v>
      </c>
      <c r="H53" s="4">
        <v>44807</v>
      </c>
      <c r="I53" t="s">
        <v>439</v>
      </c>
    </row>
    <row r="54" spans="1:9" x14ac:dyDescent="0.3">
      <c r="A54" s="2">
        <f t="shared" si="1"/>
        <v>51</v>
      </c>
      <c r="B54" t="s">
        <v>825</v>
      </c>
      <c r="C54" t="s">
        <v>825</v>
      </c>
      <c r="D54" t="s">
        <v>35</v>
      </c>
      <c r="E54" s="6">
        <v>305</v>
      </c>
      <c r="F54" s="3">
        <v>74</v>
      </c>
      <c r="G54" s="3">
        <v>1</v>
      </c>
      <c r="H54" s="4">
        <v>45632</v>
      </c>
      <c r="I54" t="s">
        <v>826</v>
      </c>
    </row>
    <row r="55" spans="1:9" x14ac:dyDescent="0.3">
      <c r="A55" s="2">
        <f t="shared" si="1"/>
        <v>52</v>
      </c>
      <c r="B55" t="s">
        <v>593</v>
      </c>
      <c r="C55" t="s">
        <v>593</v>
      </c>
      <c r="D55" t="s">
        <v>35</v>
      </c>
      <c r="E55" s="6">
        <v>296</v>
      </c>
      <c r="F55" s="3">
        <v>83</v>
      </c>
      <c r="G55" s="3">
        <v>1</v>
      </c>
      <c r="H55" s="4">
        <v>44659</v>
      </c>
      <c r="I55" t="s">
        <v>36</v>
      </c>
    </row>
    <row r="56" spans="1:9" x14ac:dyDescent="0.3">
      <c r="A56" s="2">
        <f t="shared" si="1"/>
        <v>53</v>
      </c>
      <c r="B56" t="s">
        <v>805</v>
      </c>
      <c r="C56" t="s">
        <v>806</v>
      </c>
      <c r="D56" t="s">
        <v>807</v>
      </c>
      <c r="E56" s="6">
        <v>288</v>
      </c>
      <c r="F56" s="3">
        <v>72</v>
      </c>
      <c r="G56" s="3">
        <v>1</v>
      </c>
      <c r="H56" s="4">
        <v>44493</v>
      </c>
      <c r="I56" t="s">
        <v>439</v>
      </c>
    </row>
    <row r="57" spans="1:9" x14ac:dyDescent="0.3">
      <c r="A57" s="2">
        <f t="shared" si="1"/>
        <v>54</v>
      </c>
      <c r="B57" t="s">
        <v>677</v>
      </c>
      <c r="C57" t="s">
        <v>678</v>
      </c>
      <c r="D57" t="s">
        <v>681</v>
      </c>
      <c r="E57" s="6">
        <v>261</v>
      </c>
      <c r="F57" s="3">
        <v>87</v>
      </c>
      <c r="G57" s="3">
        <v>1</v>
      </c>
      <c r="H57" s="4">
        <v>45564</v>
      </c>
      <c r="I57" t="s">
        <v>439</v>
      </c>
    </row>
    <row r="58" spans="1:9" x14ac:dyDescent="0.3">
      <c r="A58" s="2">
        <f t="shared" si="1"/>
        <v>55</v>
      </c>
      <c r="B58" t="s">
        <v>954</v>
      </c>
      <c r="C58" t="s">
        <v>717</v>
      </c>
      <c r="D58" t="s">
        <v>77</v>
      </c>
      <c r="E58" s="6">
        <v>236</v>
      </c>
      <c r="F58" s="3">
        <v>118</v>
      </c>
      <c r="G58" s="3">
        <v>1</v>
      </c>
      <c r="H58" s="4">
        <v>45317</v>
      </c>
      <c r="I58" t="s">
        <v>292</v>
      </c>
    </row>
    <row r="59" spans="1:9" x14ac:dyDescent="0.3">
      <c r="A59" s="2">
        <f t="shared" si="1"/>
        <v>56</v>
      </c>
      <c r="B59" t="s">
        <v>745</v>
      </c>
      <c r="C59" t="s">
        <v>746</v>
      </c>
      <c r="D59" t="s">
        <v>750</v>
      </c>
      <c r="E59" s="6">
        <v>236</v>
      </c>
      <c r="F59" s="3">
        <v>59</v>
      </c>
      <c r="G59" s="3">
        <v>1</v>
      </c>
      <c r="H59" s="4">
        <v>44080</v>
      </c>
      <c r="I59" t="s">
        <v>439</v>
      </c>
    </row>
    <row r="60" spans="1:9" x14ac:dyDescent="0.3">
      <c r="A60" s="2">
        <f t="shared" si="1"/>
        <v>57</v>
      </c>
      <c r="B60" t="s">
        <v>955</v>
      </c>
      <c r="C60" t="s">
        <v>719</v>
      </c>
      <c r="D60" t="s">
        <v>169</v>
      </c>
      <c r="E60" s="6">
        <v>209</v>
      </c>
      <c r="F60" s="3">
        <v>47</v>
      </c>
      <c r="G60" s="3">
        <v>2</v>
      </c>
      <c r="H60" s="4">
        <v>45625</v>
      </c>
      <c r="I60" t="s">
        <v>292</v>
      </c>
    </row>
    <row r="61" spans="1:9" x14ac:dyDescent="0.3">
      <c r="A61" s="2">
        <f t="shared" si="1"/>
        <v>58</v>
      </c>
      <c r="B61" t="s">
        <v>956</v>
      </c>
      <c r="C61" t="s">
        <v>956</v>
      </c>
      <c r="D61" t="s">
        <v>35</v>
      </c>
      <c r="E61" s="6">
        <v>175</v>
      </c>
      <c r="F61" s="3">
        <v>34</v>
      </c>
      <c r="G61" s="3">
        <v>1</v>
      </c>
      <c r="H61" s="4">
        <v>44834</v>
      </c>
      <c r="I61" t="s">
        <v>67</v>
      </c>
    </row>
    <row r="62" spans="1:9" x14ac:dyDescent="0.3">
      <c r="A62" s="2">
        <f t="shared" si="1"/>
        <v>59</v>
      </c>
      <c r="B62" t="s">
        <v>735</v>
      </c>
      <c r="C62" t="s">
        <v>736</v>
      </c>
      <c r="D62" t="s">
        <v>169</v>
      </c>
      <c r="E62" s="6">
        <v>165</v>
      </c>
      <c r="F62" s="3">
        <v>33</v>
      </c>
      <c r="G62" s="3">
        <v>1</v>
      </c>
      <c r="H62" s="4">
        <v>45371</v>
      </c>
      <c r="I62" t="s">
        <v>439</v>
      </c>
    </row>
    <row r="63" spans="1:9" x14ac:dyDescent="0.3">
      <c r="A63" s="2">
        <f t="shared" si="1"/>
        <v>60</v>
      </c>
      <c r="B63" t="s">
        <v>957</v>
      </c>
      <c r="C63" t="s">
        <v>867</v>
      </c>
      <c r="D63" t="s">
        <v>39</v>
      </c>
      <c r="E63" s="6">
        <v>158</v>
      </c>
      <c r="F63" s="3">
        <v>39</v>
      </c>
      <c r="G63" s="3">
        <v>2</v>
      </c>
      <c r="H63" s="4">
        <v>45590</v>
      </c>
      <c r="I63" t="s">
        <v>60</v>
      </c>
    </row>
    <row r="64" spans="1:9" x14ac:dyDescent="0.3">
      <c r="A64" s="2">
        <f t="shared" si="1"/>
        <v>61</v>
      </c>
      <c r="B64" t="s">
        <v>819</v>
      </c>
      <c r="C64" t="s">
        <v>820</v>
      </c>
      <c r="D64" t="s">
        <v>821</v>
      </c>
      <c r="E64" s="6">
        <v>148</v>
      </c>
      <c r="F64" s="3">
        <v>74</v>
      </c>
      <c r="G64" s="3">
        <v>1</v>
      </c>
      <c r="H64" s="4">
        <v>44694</v>
      </c>
      <c r="I64" t="s">
        <v>292</v>
      </c>
    </row>
    <row r="65" spans="1:9" x14ac:dyDescent="0.3">
      <c r="A65" s="2">
        <f t="shared" si="1"/>
        <v>62</v>
      </c>
      <c r="B65" t="s">
        <v>958</v>
      </c>
      <c r="C65" t="s">
        <v>769</v>
      </c>
      <c r="D65" t="s">
        <v>39</v>
      </c>
      <c r="E65" s="6">
        <v>137</v>
      </c>
      <c r="F65" s="3">
        <v>24</v>
      </c>
      <c r="G65" s="3">
        <v>1</v>
      </c>
      <c r="H65" s="4">
        <v>45597</v>
      </c>
      <c r="I65" t="s">
        <v>36</v>
      </c>
    </row>
    <row r="66" spans="1:9" x14ac:dyDescent="0.3">
      <c r="A66" s="2">
        <f t="shared" si="1"/>
        <v>63</v>
      </c>
      <c r="B66" t="s">
        <v>873</v>
      </c>
      <c r="C66" t="s">
        <v>873</v>
      </c>
      <c r="D66" t="s">
        <v>874</v>
      </c>
      <c r="E66" s="6">
        <v>128</v>
      </c>
      <c r="F66" s="3">
        <v>32</v>
      </c>
      <c r="G66" s="3">
        <v>2</v>
      </c>
      <c r="H66" s="4">
        <v>45632</v>
      </c>
      <c r="I66" t="s">
        <v>699</v>
      </c>
    </row>
    <row r="67" spans="1:9" x14ac:dyDescent="0.3">
      <c r="A67" s="2">
        <f t="shared" si="1"/>
        <v>64</v>
      </c>
      <c r="B67" t="s">
        <v>959</v>
      </c>
      <c r="C67" t="s">
        <v>749</v>
      </c>
      <c r="D67" t="s">
        <v>39</v>
      </c>
      <c r="E67" s="6">
        <v>122.3</v>
      </c>
      <c r="F67" s="3">
        <v>29</v>
      </c>
      <c r="G67" s="3">
        <v>1</v>
      </c>
      <c r="H67" s="4">
        <v>45401</v>
      </c>
      <c r="I67" t="s">
        <v>60</v>
      </c>
    </row>
    <row r="68" spans="1:9" x14ac:dyDescent="0.3">
      <c r="A68" s="2">
        <f t="shared" ref="A68" si="2">IF(B68&lt;&gt;"",ROW()-3,"")</f>
        <v>65</v>
      </c>
      <c r="B68" t="s">
        <v>790</v>
      </c>
      <c r="C68" t="s">
        <v>791</v>
      </c>
      <c r="D68" t="s">
        <v>792</v>
      </c>
      <c r="E68" s="6">
        <v>100</v>
      </c>
      <c r="F68" s="3">
        <v>17</v>
      </c>
      <c r="G68" s="3">
        <v>1</v>
      </c>
      <c r="H68" s="4">
        <v>44707</v>
      </c>
      <c r="I68" t="s">
        <v>439</v>
      </c>
    </row>
    <row r="69" spans="1:9" x14ac:dyDescent="0.3">
      <c r="E69" s="7">
        <f>SUBTOTAL(109,Tbl_Filmai_Sausis[Pajamos])</f>
        <v>3315749.6800000011</v>
      </c>
      <c r="F69" s="5">
        <f>SUBTOTAL(109,Tbl_Filmai_Sausis[Žiūrovų skaičius])</f>
        <v>481795</v>
      </c>
    </row>
    <row r="70" spans="1:9" x14ac:dyDescent="0.3">
      <c r="E70" s="7"/>
    </row>
  </sheetData>
  <mergeCells count="1">
    <mergeCell ref="A1:I2"/>
  </mergeCells>
  <dataValidations count="2">
    <dataValidation type="whole" operator="greaterThanOrEqual" allowBlank="1" sqref="F4:F68 G4:G68" xr:uid="{00000000-0002-0000-0100-000000000000}">
      <formula1>0</formula1>
    </dataValidation>
    <dataValidation type="date" allowBlank="1" sqref="H4:H68" xr:uid="{00000000-0002-0000-01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24</v>
      </c>
      <c r="B1" s="20"/>
      <c r="C1" s="20"/>
      <c r="D1" s="20"/>
      <c r="E1" s="20"/>
      <c r="F1" s="20"/>
      <c r="G1" s="20"/>
      <c r="H1" s="20"/>
      <c r="I1" s="20"/>
    </row>
    <row r="2" spans="1:9" ht="27.9" customHeigh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34</v>
      </c>
      <c r="C4" t="s">
        <v>34</v>
      </c>
      <c r="D4" t="s">
        <v>35</v>
      </c>
      <c r="E4" s="6">
        <v>1652806.84</v>
      </c>
      <c r="F4" s="3">
        <v>215379</v>
      </c>
      <c r="G4" s="3">
        <v>22</v>
      </c>
      <c r="H4" s="4">
        <v>45681</v>
      </c>
      <c r="I4" t="s">
        <v>36</v>
      </c>
    </row>
    <row r="5" spans="1:9" x14ac:dyDescent="0.3">
      <c r="A5" s="2">
        <f t="shared" si="0"/>
        <v>2</v>
      </c>
      <c r="B5" t="s">
        <v>56</v>
      </c>
      <c r="C5" t="s">
        <v>56</v>
      </c>
      <c r="D5" t="s">
        <v>35</v>
      </c>
      <c r="E5" s="6">
        <v>353379.1225</v>
      </c>
      <c r="F5" s="3">
        <v>48040</v>
      </c>
      <c r="G5" s="3">
        <v>14</v>
      </c>
      <c r="H5" s="4">
        <v>45702</v>
      </c>
      <c r="I5" t="s">
        <v>57</v>
      </c>
    </row>
    <row r="6" spans="1:9" x14ac:dyDescent="0.3">
      <c r="A6" s="2">
        <f t="shared" si="0"/>
        <v>3</v>
      </c>
      <c r="B6" t="s">
        <v>960</v>
      </c>
      <c r="C6" t="s">
        <v>94</v>
      </c>
      <c r="D6" t="s">
        <v>95</v>
      </c>
      <c r="E6" s="6">
        <v>176085.73</v>
      </c>
      <c r="F6" s="3">
        <v>23824</v>
      </c>
      <c r="G6" s="3">
        <v>20</v>
      </c>
      <c r="H6" s="4">
        <v>45702</v>
      </c>
      <c r="I6" t="s">
        <v>60</v>
      </c>
    </row>
    <row r="7" spans="1:9" x14ac:dyDescent="0.3">
      <c r="A7" s="2">
        <f t="shared" si="0"/>
        <v>4</v>
      </c>
      <c r="B7" t="s">
        <v>918</v>
      </c>
      <c r="C7" t="s">
        <v>69</v>
      </c>
      <c r="D7" t="s">
        <v>70</v>
      </c>
      <c r="E7" s="6">
        <v>173713.86</v>
      </c>
      <c r="F7" s="3">
        <v>30551</v>
      </c>
      <c r="G7" s="3">
        <v>19</v>
      </c>
      <c r="H7" s="4">
        <v>45681</v>
      </c>
      <c r="I7" t="s">
        <v>71</v>
      </c>
    </row>
    <row r="8" spans="1:9" x14ac:dyDescent="0.3">
      <c r="A8" s="2">
        <f t="shared" si="0"/>
        <v>5</v>
      </c>
      <c r="B8" t="s">
        <v>930</v>
      </c>
      <c r="C8" t="s">
        <v>99</v>
      </c>
      <c r="D8" t="s">
        <v>100</v>
      </c>
      <c r="E8" s="6">
        <v>123775.12</v>
      </c>
      <c r="F8" s="3">
        <v>18640</v>
      </c>
      <c r="G8" s="3">
        <v>19</v>
      </c>
      <c r="H8" s="4">
        <v>45688</v>
      </c>
      <c r="I8" t="s">
        <v>36</v>
      </c>
    </row>
    <row r="9" spans="1:9" x14ac:dyDescent="0.3">
      <c r="A9" s="2">
        <f t="shared" si="0"/>
        <v>6</v>
      </c>
      <c r="B9" t="s">
        <v>961</v>
      </c>
      <c r="C9" t="s">
        <v>145</v>
      </c>
      <c r="D9" t="s">
        <v>39</v>
      </c>
      <c r="E9" s="6">
        <v>93846.91</v>
      </c>
      <c r="F9" s="3">
        <v>13949</v>
      </c>
      <c r="G9" s="3">
        <v>20</v>
      </c>
      <c r="H9" s="4">
        <v>45702</v>
      </c>
      <c r="I9" t="s">
        <v>43</v>
      </c>
    </row>
    <row r="10" spans="1:9" x14ac:dyDescent="0.3">
      <c r="A10" s="2">
        <f t="shared" si="0"/>
        <v>7</v>
      </c>
      <c r="B10" t="s">
        <v>914</v>
      </c>
      <c r="C10" t="s">
        <v>53</v>
      </c>
      <c r="D10" t="s">
        <v>54</v>
      </c>
      <c r="E10" s="6">
        <v>79651.679999999993</v>
      </c>
      <c r="F10" s="3">
        <v>13979</v>
      </c>
      <c r="G10" s="3">
        <v>17</v>
      </c>
      <c r="H10" s="4">
        <v>45653</v>
      </c>
      <c r="I10" t="s">
        <v>55</v>
      </c>
    </row>
    <row r="11" spans="1:9" x14ac:dyDescent="0.3">
      <c r="A11" s="2">
        <f t="shared" si="0"/>
        <v>8</v>
      </c>
      <c r="B11" t="s">
        <v>962</v>
      </c>
      <c r="C11" t="s">
        <v>192</v>
      </c>
      <c r="D11" t="s">
        <v>193</v>
      </c>
      <c r="E11" s="6">
        <v>61381.3</v>
      </c>
      <c r="F11" s="3">
        <v>11716</v>
      </c>
      <c r="G11" s="3">
        <v>22</v>
      </c>
      <c r="H11" s="4">
        <v>45702</v>
      </c>
      <c r="I11" t="s">
        <v>60</v>
      </c>
    </row>
    <row r="12" spans="1:9" x14ac:dyDescent="0.3">
      <c r="A12" s="2">
        <f t="shared" si="0"/>
        <v>9</v>
      </c>
      <c r="B12" t="s">
        <v>915</v>
      </c>
      <c r="C12" t="s">
        <v>66</v>
      </c>
      <c r="D12" t="s">
        <v>39</v>
      </c>
      <c r="E12" s="6">
        <v>55935.08</v>
      </c>
      <c r="F12" s="3">
        <v>7606</v>
      </c>
      <c r="G12" s="3">
        <v>20</v>
      </c>
      <c r="H12" s="4">
        <v>45667</v>
      </c>
      <c r="I12" t="s">
        <v>67</v>
      </c>
    </row>
    <row r="13" spans="1:9" x14ac:dyDescent="0.3">
      <c r="A13" s="2">
        <f t="shared" si="0"/>
        <v>10</v>
      </c>
      <c r="B13" t="s">
        <v>938</v>
      </c>
      <c r="C13" t="s">
        <v>217</v>
      </c>
      <c r="D13" t="s">
        <v>107</v>
      </c>
      <c r="E13" s="6">
        <v>54598.41</v>
      </c>
      <c r="F13" s="3">
        <v>10166</v>
      </c>
      <c r="G13" s="3">
        <v>17</v>
      </c>
      <c r="H13" s="4">
        <v>45688</v>
      </c>
      <c r="I13" t="s">
        <v>112</v>
      </c>
    </row>
    <row r="14" spans="1:9" x14ac:dyDescent="0.3">
      <c r="A14" s="2">
        <f t="shared" si="0"/>
        <v>11</v>
      </c>
      <c r="B14" t="s">
        <v>49</v>
      </c>
      <c r="C14" t="s">
        <v>49</v>
      </c>
      <c r="D14" t="s">
        <v>35</v>
      </c>
      <c r="E14" s="6">
        <v>43086</v>
      </c>
      <c r="F14" s="3">
        <v>5761</v>
      </c>
      <c r="G14" s="3" t="s">
        <v>50</v>
      </c>
      <c r="H14" s="4">
        <v>45646</v>
      </c>
      <c r="I14" t="s">
        <v>51</v>
      </c>
    </row>
    <row r="15" spans="1:9" x14ac:dyDescent="0.3">
      <c r="A15" s="2">
        <f t="shared" si="0"/>
        <v>12</v>
      </c>
      <c r="B15" t="s">
        <v>916</v>
      </c>
      <c r="C15" t="s">
        <v>91</v>
      </c>
      <c r="D15" t="s">
        <v>92</v>
      </c>
      <c r="E15" s="6">
        <v>36718.089999999997</v>
      </c>
      <c r="F15" s="3">
        <v>6292</v>
      </c>
      <c r="G15" s="3">
        <v>13</v>
      </c>
      <c r="H15" s="4">
        <v>45625</v>
      </c>
      <c r="I15" t="s">
        <v>43</v>
      </c>
    </row>
    <row r="16" spans="1:9" x14ac:dyDescent="0.3">
      <c r="A16" s="2">
        <f t="shared" si="0"/>
        <v>13</v>
      </c>
      <c r="B16" t="s">
        <v>963</v>
      </c>
      <c r="C16" t="s">
        <v>168</v>
      </c>
      <c r="D16" t="s">
        <v>169</v>
      </c>
      <c r="E16" s="6">
        <v>31952.959999999999</v>
      </c>
      <c r="F16" s="3">
        <v>6120</v>
      </c>
      <c r="G16" s="3">
        <v>20</v>
      </c>
      <c r="H16" s="4">
        <v>45709</v>
      </c>
      <c r="I16" t="s">
        <v>112</v>
      </c>
    </row>
    <row r="17" spans="1:9" x14ac:dyDescent="0.3">
      <c r="A17" s="2">
        <f t="shared" si="0"/>
        <v>14</v>
      </c>
      <c r="B17" t="s">
        <v>288</v>
      </c>
      <c r="C17" t="s">
        <v>289</v>
      </c>
      <c r="D17" t="s">
        <v>39</v>
      </c>
      <c r="E17" s="6">
        <v>30127.06</v>
      </c>
      <c r="F17" s="3">
        <v>4349</v>
      </c>
      <c r="G17" s="3">
        <v>12</v>
      </c>
      <c r="H17" s="4">
        <v>45695</v>
      </c>
      <c r="I17" t="s">
        <v>36</v>
      </c>
    </row>
    <row r="18" spans="1:9" x14ac:dyDescent="0.3">
      <c r="A18" s="2">
        <f t="shared" si="0"/>
        <v>15</v>
      </c>
      <c r="B18" t="s">
        <v>964</v>
      </c>
      <c r="C18" t="s">
        <v>285</v>
      </c>
      <c r="D18" t="s">
        <v>39</v>
      </c>
      <c r="E18" s="6">
        <v>30093.66</v>
      </c>
      <c r="F18" s="3">
        <v>4521</v>
      </c>
      <c r="G18" s="3">
        <v>18</v>
      </c>
      <c r="H18" s="4">
        <v>45695</v>
      </c>
      <c r="I18" t="s">
        <v>43</v>
      </c>
    </row>
    <row r="19" spans="1:9" x14ac:dyDescent="0.3">
      <c r="A19" s="2">
        <f t="shared" si="0"/>
        <v>16</v>
      </c>
      <c r="B19" t="s">
        <v>917</v>
      </c>
      <c r="C19" t="s">
        <v>119</v>
      </c>
      <c r="D19" t="s">
        <v>39</v>
      </c>
      <c r="E19" s="6">
        <v>26746.91</v>
      </c>
      <c r="F19" s="3">
        <v>4345</v>
      </c>
      <c r="G19" s="3">
        <v>11</v>
      </c>
      <c r="H19" s="4">
        <v>45646</v>
      </c>
      <c r="I19" t="s">
        <v>43</v>
      </c>
    </row>
    <row r="20" spans="1:9" x14ac:dyDescent="0.3">
      <c r="A20" s="2">
        <f t="shared" si="0"/>
        <v>17</v>
      </c>
      <c r="B20" t="s">
        <v>965</v>
      </c>
      <c r="C20" t="s">
        <v>250</v>
      </c>
      <c r="D20" t="s">
        <v>39</v>
      </c>
      <c r="E20" s="6">
        <v>26685.71</v>
      </c>
      <c r="F20" s="3">
        <v>4121</v>
      </c>
      <c r="G20" s="3">
        <v>12</v>
      </c>
      <c r="H20" s="4">
        <v>45709</v>
      </c>
      <c r="I20" t="s">
        <v>36</v>
      </c>
    </row>
    <row r="21" spans="1:9" x14ac:dyDescent="0.3">
      <c r="A21" s="2">
        <f t="shared" si="0"/>
        <v>18</v>
      </c>
      <c r="B21" t="s">
        <v>966</v>
      </c>
      <c r="C21" t="s">
        <v>313</v>
      </c>
      <c r="D21" t="s">
        <v>314</v>
      </c>
      <c r="E21" s="6">
        <v>24895.43</v>
      </c>
      <c r="F21" s="3">
        <v>4671</v>
      </c>
      <c r="G21" s="3">
        <v>19</v>
      </c>
      <c r="H21" s="4">
        <v>45695</v>
      </c>
      <c r="I21" t="s">
        <v>36</v>
      </c>
    </row>
    <row r="22" spans="1:9" x14ac:dyDescent="0.3">
      <c r="A22" s="2">
        <f t="shared" si="0"/>
        <v>19</v>
      </c>
      <c r="B22" t="s">
        <v>320</v>
      </c>
      <c r="C22" t="s">
        <v>320</v>
      </c>
      <c r="D22" t="s">
        <v>35</v>
      </c>
      <c r="E22" s="6">
        <v>23819.33</v>
      </c>
      <c r="F22" s="3">
        <v>3437</v>
      </c>
      <c r="G22" s="3">
        <v>6</v>
      </c>
      <c r="H22" s="4">
        <v>45695</v>
      </c>
      <c r="I22" t="s">
        <v>321</v>
      </c>
    </row>
    <row r="23" spans="1:9" x14ac:dyDescent="0.3">
      <c r="A23" s="2">
        <f t="shared" si="0"/>
        <v>20</v>
      </c>
      <c r="B23" t="s">
        <v>919</v>
      </c>
      <c r="C23" t="s">
        <v>147</v>
      </c>
      <c r="D23" t="s">
        <v>148</v>
      </c>
      <c r="E23" s="6">
        <v>16991.8</v>
      </c>
      <c r="F23" s="3">
        <v>2465</v>
      </c>
      <c r="G23" s="3">
        <v>5</v>
      </c>
      <c r="H23" s="4">
        <v>45653</v>
      </c>
      <c r="I23" t="s">
        <v>149</v>
      </c>
    </row>
    <row r="24" spans="1:9" x14ac:dyDescent="0.3">
      <c r="A24" s="2">
        <f t="shared" si="0"/>
        <v>21</v>
      </c>
      <c r="B24" t="s">
        <v>967</v>
      </c>
      <c r="C24" t="s">
        <v>355</v>
      </c>
      <c r="D24" t="s">
        <v>39</v>
      </c>
      <c r="E24" s="6">
        <v>16900</v>
      </c>
      <c r="F24" s="3">
        <v>2666</v>
      </c>
      <c r="G24" s="3">
        <v>12</v>
      </c>
      <c r="H24" s="4">
        <v>45709</v>
      </c>
      <c r="I24" t="s">
        <v>155</v>
      </c>
    </row>
    <row r="25" spans="1:9" x14ac:dyDescent="0.3">
      <c r="A25" s="2">
        <f t="shared" si="0"/>
        <v>22</v>
      </c>
      <c r="B25" t="s">
        <v>338</v>
      </c>
      <c r="C25" t="s">
        <v>339</v>
      </c>
      <c r="D25" t="s">
        <v>39</v>
      </c>
      <c r="E25" s="6">
        <v>16145.49</v>
      </c>
      <c r="F25" s="3">
        <v>2320</v>
      </c>
      <c r="G25" s="3">
        <v>11</v>
      </c>
      <c r="H25" s="4">
        <v>45688</v>
      </c>
      <c r="I25" t="s">
        <v>40</v>
      </c>
    </row>
    <row r="26" spans="1:9" x14ac:dyDescent="0.3">
      <c r="A26" s="2">
        <f t="shared" si="0"/>
        <v>23</v>
      </c>
      <c r="B26" t="s">
        <v>922</v>
      </c>
      <c r="C26" t="s">
        <v>223</v>
      </c>
      <c r="D26" t="s">
        <v>169</v>
      </c>
      <c r="E26" s="6">
        <v>12971.200000000003</v>
      </c>
      <c r="F26" s="3">
        <v>1955</v>
      </c>
      <c r="G26" s="3">
        <v>16</v>
      </c>
      <c r="H26" s="4">
        <v>45674</v>
      </c>
      <c r="I26" t="s">
        <v>149</v>
      </c>
    </row>
    <row r="27" spans="1:9" x14ac:dyDescent="0.3">
      <c r="A27" s="2">
        <f t="shared" si="0"/>
        <v>24</v>
      </c>
      <c r="B27" t="s">
        <v>96</v>
      </c>
      <c r="C27" t="s">
        <v>96</v>
      </c>
      <c r="D27" t="s">
        <v>97</v>
      </c>
      <c r="E27" s="6">
        <v>11278.94</v>
      </c>
      <c r="F27" s="3">
        <v>1654</v>
      </c>
      <c r="G27" s="3">
        <v>9</v>
      </c>
      <c r="H27" s="4">
        <v>45660</v>
      </c>
      <c r="I27" t="s">
        <v>60</v>
      </c>
    </row>
    <row r="28" spans="1:9" x14ac:dyDescent="0.3">
      <c r="A28" s="2">
        <f t="shared" si="0"/>
        <v>25</v>
      </c>
      <c r="B28" t="s">
        <v>383</v>
      </c>
      <c r="C28" t="s">
        <v>384</v>
      </c>
      <c r="D28" t="s">
        <v>39</v>
      </c>
      <c r="E28" s="6">
        <v>10908.01</v>
      </c>
      <c r="F28" s="3">
        <v>1627</v>
      </c>
      <c r="G28" s="3">
        <v>13</v>
      </c>
      <c r="H28" s="4">
        <v>45688</v>
      </c>
      <c r="I28" t="s">
        <v>36</v>
      </c>
    </row>
    <row r="29" spans="1:9" x14ac:dyDescent="0.3">
      <c r="A29" s="2">
        <f t="shared" si="0"/>
        <v>26</v>
      </c>
      <c r="B29" t="s">
        <v>968</v>
      </c>
      <c r="C29" t="s">
        <v>372</v>
      </c>
      <c r="D29" t="s">
        <v>77</v>
      </c>
      <c r="E29" s="6">
        <v>8577.5499999999993</v>
      </c>
      <c r="F29" s="3">
        <v>1292</v>
      </c>
      <c r="G29" s="3">
        <v>8</v>
      </c>
      <c r="H29" s="4">
        <v>45709</v>
      </c>
      <c r="I29" t="s">
        <v>292</v>
      </c>
    </row>
    <row r="30" spans="1:9" x14ac:dyDescent="0.3">
      <c r="A30" s="2">
        <f t="shared" si="0"/>
        <v>27</v>
      </c>
      <c r="B30" t="s">
        <v>494</v>
      </c>
      <c r="C30" t="s">
        <v>495</v>
      </c>
      <c r="D30" t="s">
        <v>39</v>
      </c>
      <c r="E30" s="6">
        <v>5873.87</v>
      </c>
      <c r="F30" s="3">
        <v>929</v>
      </c>
      <c r="G30" s="3">
        <v>17</v>
      </c>
      <c r="H30" s="4">
        <v>45695</v>
      </c>
      <c r="I30" t="s">
        <v>143</v>
      </c>
    </row>
    <row r="31" spans="1:9" x14ac:dyDescent="0.3">
      <c r="A31" s="2">
        <f t="shared" si="0"/>
        <v>28</v>
      </c>
      <c r="B31" t="s">
        <v>389</v>
      </c>
      <c r="C31" t="s">
        <v>390</v>
      </c>
      <c r="D31" t="s">
        <v>391</v>
      </c>
      <c r="E31" s="6">
        <v>5485.9</v>
      </c>
      <c r="F31" s="3">
        <v>927</v>
      </c>
      <c r="G31" s="3">
        <v>10</v>
      </c>
      <c r="H31" s="4">
        <v>45688</v>
      </c>
      <c r="I31" t="s">
        <v>292</v>
      </c>
    </row>
    <row r="32" spans="1:9" x14ac:dyDescent="0.3">
      <c r="A32" s="2">
        <f t="shared" si="0"/>
        <v>29</v>
      </c>
      <c r="B32" t="s">
        <v>969</v>
      </c>
      <c r="C32" t="s">
        <v>517</v>
      </c>
      <c r="D32" t="s">
        <v>107</v>
      </c>
      <c r="E32" s="6">
        <v>5359.46</v>
      </c>
      <c r="F32" s="3">
        <v>894</v>
      </c>
      <c r="G32" s="3">
        <v>11</v>
      </c>
      <c r="H32" s="4">
        <v>45709</v>
      </c>
      <c r="I32" t="s">
        <v>36</v>
      </c>
    </row>
    <row r="33" spans="1:9" x14ac:dyDescent="0.3">
      <c r="A33" s="2">
        <f t="shared" si="0"/>
        <v>30</v>
      </c>
      <c r="B33" t="s">
        <v>970</v>
      </c>
      <c r="C33" t="s">
        <v>311</v>
      </c>
      <c r="D33" t="s">
        <v>107</v>
      </c>
      <c r="E33" s="6">
        <v>4402.7</v>
      </c>
      <c r="F33" s="3">
        <v>776</v>
      </c>
      <c r="G33" s="3">
        <v>12</v>
      </c>
      <c r="H33" s="4">
        <v>45716</v>
      </c>
      <c r="I33" t="s">
        <v>36</v>
      </c>
    </row>
    <row r="34" spans="1:9" x14ac:dyDescent="0.3">
      <c r="A34" s="2">
        <f t="shared" si="0"/>
        <v>31</v>
      </c>
      <c r="B34" t="s">
        <v>971</v>
      </c>
      <c r="C34" t="s">
        <v>433</v>
      </c>
      <c r="D34" t="s">
        <v>169</v>
      </c>
      <c r="E34" s="6">
        <v>4301.2699999999995</v>
      </c>
      <c r="F34" s="3">
        <v>704</v>
      </c>
      <c r="G34" s="3">
        <v>5</v>
      </c>
      <c r="H34" s="4">
        <v>45702</v>
      </c>
      <c r="I34" t="s">
        <v>149</v>
      </c>
    </row>
    <row r="35" spans="1:9" x14ac:dyDescent="0.3">
      <c r="A35" s="2">
        <f t="shared" si="0"/>
        <v>32</v>
      </c>
      <c r="B35" t="s">
        <v>972</v>
      </c>
      <c r="C35" t="s">
        <v>485</v>
      </c>
      <c r="D35" t="s">
        <v>486</v>
      </c>
      <c r="E35" s="6">
        <v>3954.99</v>
      </c>
      <c r="F35" s="3">
        <v>646</v>
      </c>
      <c r="G35" s="3">
        <v>6</v>
      </c>
      <c r="H35" s="4">
        <v>45709</v>
      </c>
      <c r="I35" t="s">
        <v>149</v>
      </c>
    </row>
    <row r="36" spans="1:9" x14ac:dyDescent="0.3">
      <c r="A36" s="2">
        <f t="shared" ref="A36:A67" si="1">IF(B36&lt;&gt;"",ROW()-3,"")</f>
        <v>33</v>
      </c>
      <c r="B36" t="s">
        <v>973</v>
      </c>
      <c r="C36" t="s">
        <v>364</v>
      </c>
      <c r="D36" t="s">
        <v>127</v>
      </c>
      <c r="E36" s="6">
        <v>3589.19</v>
      </c>
      <c r="F36" s="3">
        <v>523</v>
      </c>
      <c r="G36" s="3">
        <v>14</v>
      </c>
      <c r="H36" s="4">
        <v>45716</v>
      </c>
      <c r="I36" t="s">
        <v>55</v>
      </c>
    </row>
    <row r="37" spans="1:9" x14ac:dyDescent="0.3">
      <c r="A37" s="2">
        <f t="shared" si="1"/>
        <v>34</v>
      </c>
      <c r="B37" t="s">
        <v>974</v>
      </c>
      <c r="C37" t="s">
        <v>472</v>
      </c>
      <c r="D37" t="s">
        <v>473</v>
      </c>
      <c r="E37" s="6">
        <v>3358.25</v>
      </c>
      <c r="F37" s="3">
        <v>782</v>
      </c>
      <c r="G37" s="3">
        <v>21</v>
      </c>
      <c r="H37" s="4">
        <v>45712</v>
      </c>
      <c r="I37" t="s">
        <v>377</v>
      </c>
    </row>
    <row r="38" spans="1:9" x14ac:dyDescent="0.3">
      <c r="A38" s="2">
        <f t="shared" si="1"/>
        <v>35</v>
      </c>
      <c r="B38" t="s">
        <v>975</v>
      </c>
      <c r="C38" t="s">
        <v>403</v>
      </c>
      <c r="D38" t="s">
        <v>404</v>
      </c>
      <c r="E38" s="6">
        <v>2957</v>
      </c>
      <c r="F38" s="3">
        <v>425</v>
      </c>
      <c r="G38" s="3">
        <v>12</v>
      </c>
      <c r="H38" s="4">
        <v>45716</v>
      </c>
      <c r="I38" t="s">
        <v>36</v>
      </c>
    </row>
    <row r="39" spans="1:9" x14ac:dyDescent="0.3">
      <c r="A39" s="2">
        <f t="shared" si="1"/>
        <v>36</v>
      </c>
      <c r="B39" t="s">
        <v>921</v>
      </c>
      <c r="C39" t="s">
        <v>252</v>
      </c>
      <c r="D39" t="s">
        <v>39</v>
      </c>
      <c r="E39" s="6">
        <v>2740.62</v>
      </c>
      <c r="F39" s="3">
        <v>458</v>
      </c>
      <c r="G39" s="3">
        <v>4</v>
      </c>
      <c r="H39" s="4">
        <v>45632</v>
      </c>
      <c r="I39" t="s">
        <v>60</v>
      </c>
    </row>
    <row r="40" spans="1:9" x14ac:dyDescent="0.3">
      <c r="A40" s="2">
        <f t="shared" si="1"/>
        <v>37</v>
      </c>
      <c r="B40" t="s">
        <v>927</v>
      </c>
      <c r="C40" t="s">
        <v>332</v>
      </c>
      <c r="D40" t="s">
        <v>39</v>
      </c>
      <c r="E40" s="6">
        <v>2546.4</v>
      </c>
      <c r="F40" s="3">
        <v>374</v>
      </c>
      <c r="G40" s="3">
        <v>3</v>
      </c>
      <c r="H40" s="4">
        <v>45639</v>
      </c>
      <c r="I40" t="s">
        <v>40</v>
      </c>
    </row>
    <row r="41" spans="1:9" x14ac:dyDescent="0.3">
      <c r="A41" s="2">
        <f t="shared" si="1"/>
        <v>38</v>
      </c>
      <c r="B41" t="s">
        <v>928</v>
      </c>
      <c r="C41" t="s">
        <v>351</v>
      </c>
      <c r="D41" t="s">
        <v>39</v>
      </c>
      <c r="E41" s="6">
        <v>1931.49</v>
      </c>
      <c r="F41" s="3">
        <v>437</v>
      </c>
      <c r="G41" s="3">
        <v>6</v>
      </c>
      <c r="H41" s="4">
        <v>45674</v>
      </c>
      <c r="I41" t="s">
        <v>43</v>
      </c>
    </row>
    <row r="42" spans="1:9" x14ac:dyDescent="0.3">
      <c r="A42" s="2">
        <f t="shared" si="1"/>
        <v>39</v>
      </c>
      <c r="B42" t="s">
        <v>920</v>
      </c>
      <c r="C42" t="s">
        <v>207</v>
      </c>
      <c r="D42" t="s">
        <v>208</v>
      </c>
      <c r="E42" s="6">
        <v>1767</v>
      </c>
      <c r="F42" s="3">
        <v>288</v>
      </c>
      <c r="G42" s="3">
        <v>3</v>
      </c>
      <c r="H42" s="4">
        <v>45660</v>
      </c>
      <c r="I42" t="s">
        <v>155</v>
      </c>
    </row>
    <row r="43" spans="1:9" x14ac:dyDescent="0.3">
      <c r="A43" s="2">
        <f t="shared" si="1"/>
        <v>40</v>
      </c>
      <c r="B43" t="s">
        <v>976</v>
      </c>
      <c r="C43" t="s">
        <v>483</v>
      </c>
      <c r="D43" t="s">
        <v>174</v>
      </c>
      <c r="E43" s="6">
        <v>1573</v>
      </c>
      <c r="F43" s="3">
        <v>394</v>
      </c>
      <c r="G43" s="3">
        <v>3</v>
      </c>
      <c r="H43" s="4">
        <v>45583</v>
      </c>
      <c r="I43" t="s">
        <v>36</v>
      </c>
    </row>
    <row r="44" spans="1:9" x14ac:dyDescent="0.3">
      <c r="A44" s="2">
        <f t="shared" si="1"/>
        <v>41</v>
      </c>
      <c r="B44" t="s">
        <v>937</v>
      </c>
      <c r="C44" t="s">
        <v>511</v>
      </c>
      <c r="D44" t="s">
        <v>514</v>
      </c>
      <c r="E44" s="6">
        <v>1488.05</v>
      </c>
      <c r="F44" s="3">
        <v>213</v>
      </c>
      <c r="G44" s="3">
        <v>3</v>
      </c>
      <c r="H44" s="4">
        <v>45639</v>
      </c>
      <c r="I44" t="s">
        <v>67</v>
      </c>
    </row>
    <row r="45" spans="1:9" x14ac:dyDescent="0.3">
      <c r="A45" s="2">
        <f t="shared" si="1"/>
        <v>42</v>
      </c>
      <c r="B45" t="s">
        <v>454</v>
      </c>
      <c r="C45" t="s">
        <v>454</v>
      </c>
      <c r="D45" t="s">
        <v>35</v>
      </c>
      <c r="E45" s="6">
        <v>1277.2</v>
      </c>
      <c r="F45" s="3">
        <v>274</v>
      </c>
      <c r="G45" s="3">
        <v>3</v>
      </c>
      <c r="H45" s="4">
        <v>45625</v>
      </c>
      <c r="I45" t="s">
        <v>36</v>
      </c>
    </row>
    <row r="46" spans="1:9" x14ac:dyDescent="0.3">
      <c r="A46" s="2">
        <f t="shared" si="1"/>
        <v>43</v>
      </c>
      <c r="B46" t="s">
        <v>977</v>
      </c>
      <c r="C46" t="s">
        <v>715</v>
      </c>
      <c r="D46" t="s">
        <v>39</v>
      </c>
      <c r="E46" s="6">
        <v>1200</v>
      </c>
      <c r="F46" s="3">
        <v>246</v>
      </c>
      <c r="G46" s="3">
        <v>1</v>
      </c>
      <c r="H46" s="4">
        <v>45513</v>
      </c>
      <c r="I46" t="s">
        <v>71</v>
      </c>
    </row>
    <row r="47" spans="1:9" x14ac:dyDescent="0.3">
      <c r="A47" s="2">
        <f t="shared" si="1"/>
        <v>44</v>
      </c>
      <c r="B47" t="s">
        <v>924</v>
      </c>
      <c r="C47" t="s">
        <v>270</v>
      </c>
      <c r="D47" t="s">
        <v>127</v>
      </c>
      <c r="E47" s="6">
        <v>1160.8</v>
      </c>
      <c r="F47" s="3">
        <v>210</v>
      </c>
      <c r="G47" s="3">
        <v>5</v>
      </c>
      <c r="H47" s="4">
        <v>45667</v>
      </c>
      <c r="I47" t="s">
        <v>36</v>
      </c>
    </row>
    <row r="48" spans="1:9" x14ac:dyDescent="0.3">
      <c r="A48" s="2">
        <f t="shared" si="1"/>
        <v>45</v>
      </c>
      <c r="B48" t="s">
        <v>593</v>
      </c>
      <c r="C48" t="s">
        <v>593</v>
      </c>
      <c r="D48" t="s">
        <v>35</v>
      </c>
      <c r="E48" s="6">
        <v>896</v>
      </c>
      <c r="F48" s="3">
        <v>285</v>
      </c>
      <c r="G48" s="3">
        <v>2</v>
      </c>
      <c r="H48" s="4">
        <v>44659</v>
      </c>
      <c r="I48" t="s">
        <v>36</v>
      </c>
    </row>
    <row r="49" spans="1:9" x14ac:dyDescent="0.3">
      <c r="A49" s="2">
        <f t="shared" si="1"/>
        <v>46</v>
      </c>
      <c r="B49" t="s">
        <v>940</v>
      </c>
      <c r="C49" t="s">
        <v>585</v>
      </c>
      <c r="D49" t="s">
        <v>39</v>
      </c>
      <c r="E49" s="6">
        <v>781.95</v>
      </c>
      <c r="F49" s="3">
        <v>109</v>
      </c>
      <c r="G49" s="3">
        <v>1</v>
      </c>
      <c r="H49" s="4">
        <v>45548</v>
      </c>
      <c r="I49" t="s">
        <v>36</v>
      </c>
    </row>
    <row r="50" spans="1:9" x14ac:dyDescent="0.3">
      <c r="A50" s="2">
        <f t="shared" si="1"/>
        <v>47</v>
      </c>
      <c r="B50" t="s">
        <v>947</v>
      </c>
      <c r="C50" t="s">
        <v>619</v>
      </c>
      <c r="D50" t="s">
        <v>107</v>
      </c>
      <c r="E50" s="6">
        <v>777.8</v>
      </c>
      <c r="F50" s="3">
        <v>129</v>
      </c>
      <c r="G50" s="3">
        <v>3</v>
      </c>
      <c r="H50" s="4">
        <v>45562</v>
      </c>
      <c r="I50" t="s">
        <v>112</v>
      </c>
    </row>
    <row r="51" spans="1:9" x14ac:dyDescent="0.3">
      <c r="A51" s="2">
        <f t="shared" si="1"/>
        <v>48</v>
      </c>
      <c r="B51" t="s">
        <v>978</v>
      </c>
      <c r="C51" t="s">
        <v>978</v>
      </c>
      <c r="D51" t="s">
        <v>673</v>
      </c>
      <c r="E51" s="6">
        <v>750</v>
      </c>
      <c r="F51" s="3">
        <v>250</v>
      </c>
      <c r="G51" s="3">
        <v>1</v>
      </c>
      <c r="H51" s="4">
        <v>41515</v>
      </c>
      <c r="I51" t="s">
        <v>36</v>
      </c>
    </row>
    <row r="52" spans="1:9" x14ac:dyDescent="0.3">
      <c r="A52" s="2">
        <f t="shared" si="1"/>
        <v>49</v>
      </c>
      <c r="B52" t="s">
        <v>945</v>
      </c>
      <c r="C52" t="s">
        <v>641</v>
      </c>
      <c r="D52" t="s">
        <v>645</v>
      </c>
      <c r="E52" s="6">
        <v>724</v>
      </c>
      <c r="F52" s="3">
        <v>217</v>
      </c>
      <c r="G52" s="3">
        <v>2</v>
      </c>
      <c r="H52" s="4">
        <v>45618</v>
      </c>
      <c r="I52" t="s">
        <v>317</v>
      </c>
    </row>
    <row r="53" spans="1:9" x14ac:dyDescent="0.3">
      <c r="A53" s="2">
        <f t="shared" si="1"/>
        <v>50</v>
      </c>
      <c r="B53" t="s">
        <v>707</v>
      </c>
      <c r="C53" t="s">
        <v>708</v>
      </c>
      <c r="D53" t="s">
        <v>205</v>
      </c>
      <c r="E53" s="6">
        <v>707</v>
      </c>
      <c r="F53" s="3">
        <v>205</v>
      </c>
      <c r="G53" s="3">
        <v>2</v>
      </c>
      <c r="H53" s="4">
        <v>44883</v>
      </c>
      <c r="I53" t="s">
        <v>292</v>
      </c>
    </row>
    <row r="54" spans="1:9" x14ac:dyDescent="0.3">
      <c r="A54" s="2">
        <f t="shared" si="1"/>
        <v>51</v>
      </c>
      <c r="B54" t="s">
        <v>692</v>
      </c>
      <c r="C54" t="s">
        <v>693</v>
      </c>
      <c r="D54" t="s">
        <v>275</v>
      </c>
      <c r="E54" s="6">
        <v>655</v>
      </c>
      <c r="F54" s="3">
        <v>186</v>
      </c>
      <c r="G54" s="3">
        <v>1</v>
      </c>
      <c r="H54" s="4">
        <v>45214</v>
      </c>
      <c r="I54" t="s">
        <v>439</v>
      </c>
    </row>
    <row r="55" spans="1:9" x14ac:dyDescent="0.3">
      <c r="A55" s="2">
        <f t="shared" si="1"/>
        <v>52</v>
      </c>
      <c r="B55" t="s">
        <v>979</v>
      </c>
      <c r="C55" t="s">
        <v>774</v>
      </c>
      <c r="D55" t="s">
        <v>775</v>
      </c>
      <c r="E55" s="6">
        <v>595</v>
      </c>
      <c r="F55" s="3">
        <v>105</v>
      </c>
      <c r="G55" s="3">
        <v>1</v>
      </c>
      <c r="H55" s="4">
        <v>45191</v>
      </c>
      <c r="I55" t="s">
        <v>292</v>
      </c>
    </row>
    <row r="56" spans="1:9" x14ac:dyDescent="0.3">
      <c r="A56" s="2">
        <f t="shared" si="1"/>
        <v>53</v>
      </c>
      <c r="B56" t="s">
        <v>980</v>
      </c>
      <c r="C56" t="s">
        <v>712</v>
      </c>
      <c r="D56" t="s">
        <v>107</v>
      </c>
      <c r="E56" s="6">
        <v>582</v>
      </c>
      <c r="F56" s="3">
        <v>131</v>
      </c>
      <c r="G56" s="3">
        <v>2</v>
      </c>
      <c r="H56" s="4">
        <v>45303</v>
      </c>
      <c r="I56" t="s">
        <v>953</v>
      </c>
    </row>
    <row r="57" spans="1:9" x14ac:dyDescent="0.3">
      <c r="A57" s="2">
        <f t="shared" si="1"/>
        <v>54</v>
      </c>
      <c r="B57" t="s">
        <v>763</v>
      </c>
      <c r="C57" t="s">
        <v>764</v>
      </c>
      <c r="D57" t="s">
        <v>765</v>
      </c>
      <c r="E57" s="6">
        <v>582</v>
      </c>
      <c r="F57" s="3">
        <v>172</v>
      </c>
      <c r="G57" s="3">
        <v>1</v>
      </c>
      <c r="H57" s="4">
        <v>44716</v>
      </c>
      <c r="I57" t="s">
        <v>439</v>
      </c>
    </row>
    <row r="58" spans="1:9" x14ac:dyDescent="0.3">
      <c r="A58" s="2">
        <f t="shared" si="1"/>
        <v>55</v>
      </c>
      <c r="B58" t="s">
        <v>936</v>
      </c>
      <c r="C58" t="s">
        <v>567</v>
      </c>
      <c r="D58" t="s">
        <v>39</v>
      </c>
      <c r="E58" s="6">
        <v>525.29999999999995</v>
      </c>
      <c r="F58" s="3">
        <v>54</v>
      </c>
      <c r="G58" s="3">
        <v>2</v>
      </c>
      <c r="H58" s="4">
        <v>45611</v>
      </c>
      <c r="I58" t="s">
        <v>317</v>
      </c>
    </row>
    <row r="59" spans="1:9" x14ac:dyDescent="0.3">
      <c r="A59" s="2">
        <f t="shared" si="1"/>
        <v>56</v>
      </c>
      <c r="B59" t="s">
        <v>498</v>
      </c>
      <c r="C59" t="s">
        <v>498</v>
      </c>
      <c r="D59" t="s">
        <v>35</v>
      </c>
      <c r="E59" s="6">
        <v>465</v>
      </c>
      <c r="F59" s="3">
        <v>94</v>
      </c>
      <c r="G59" s="3">
        <v>2</v>
      </c>
      <c r="H59" s="4">
        <v>45667</v>
      </c>
      <c r="I59" t="s">
        <v>499</v>
      </c>
    </row>
    <row r="60" spans="1:9" x14ac:dyDescent="0.3">
      <c r="A60" s="2">
        <f t="shared" si="1"/>
        <v>57</v>
      </c>
      <c r="B60" t="s">
        <v>677</v>
      </c>
      <c r="C60" t="s">
        <v>678</v>
      </c>
      <c r="D60" t="s">
        <v>681</v>
      </c>
      <c r="E60" s="6">
        <v>407</v>
      </c>
      <c r="F60" s="3">
        <v>97</v>
      </c>
      <c r="G60" s="3">
        <v>1</v>
      </c>
      <c r="H60" s="4">
        <v>45564</v>
      </c>
      <c r="I60" t="s">
        <v>439</v>
      </c>
    </row>
    <row r="61" spans="1:9" x14ac:dyDescent="0.3">
      <c r="A61" s="2">
        <f t="shared" si="1"/>
        <v>58</v>
      </c>
      <c r="B61" t="s">
        <v>925</v>
      </c>
      <c r="C61" t="s">
        <v>325</v>
      </c>
      <c r="D61" t="s">
        <v>326</v>
      </c>
      <c r="E61" s="6">
        <v>404.5</v>
      </c>
      <c r="F61" s="3">
        <v>76</v>
      </c>
      <c r="G61" s="3">
        <v>3</v>
      </c>
      <c r="H61" s="4">
        <v>45674</v>
      </c>
      <c r="I61" t="s">
        <v>112</v>
      </c>
    </row>
    <row r="62" spans="1:9" x14ac:dyDescent="0.3">
      <c r="A62" s="2">
        <f t="shared" si="1"/>
        <v>59</v>
      </c>
      <c r="B62" t="s">
        <v>437</v>
      </c>
      <c r="C62" t="s">
        <v>438</v>
      </c>
      <c r="D62" t="s">
        <v>77</v>
      </c>
      <c r="E62" s="6">
        <v>385</v>
      </c>
      <c r="F62" s="3">
        <v>91</v>
      </c>
      <c r="G62" s="3">
        <v>1</v>
      </c>
      <c r="H62" s="4">
        <v>45592</v>
      </c>
      <c r="I62" t="s">
        <v>439</v>
      </c>
    </row>
    <row r="63" spans="1:9" x14ac:dyDescent="0.3">
      <c r="A63" s="2">
        <f t="shared" si="1"/>
        <v>60</v>
      </c>
      <c r="B63" t="s">
        <v>783</v>
      </c>
      <c r="C63" t="s">
        <v>784</v>
      </c>
      <c r="D63" t="s">
        <v>785</v>
      </c>
      <c r="E63" s="6">
        <v>283.39999999999998</v>
      </c>
      <c r="F63" s="3">
        <v>52</v>
      </c>
      <c r="G63" s="3">
        <v>1</v>
      </c>
      <c r="H63" s="4">
        <v>45513</v>
      </c>
      <c r="I63" t="s">
        <v>36</v>
      </c>
    </row>
    <row r="64" spans="1:9" x14ac:dyDescent="0.3">
      <c r="A64" s="2">
        <f t="shared" si="1"/>
        <v>61</v>
      </c>
      <c r="B64" t="s">
        <v>981</v>
      </c>
      <c r="C64" t="s">
        <v>848</v>
      </c>
      <c r="D64" t="s">
        <v>127</v>
      </c>
      <c r="E64" s="6">
        <v>245</v>
      </c>
      <c r="F64" s="3">
        <v>49</v>
      </c>
      <c r="G64" s="3">
        <v>1</v>
      </c>
      <c r="H64" s="4">
        <v>45569</v>
      </c>
      <c r="I64" t="s">
        <v>292</v>
      </c>
    </row>
    <row r="65" spans="1:9" x14ac:dyDescent="0.3">
      <c r="A65" s="2">
        <f t="shared" si="1"/>
        <v>62</v>
      </c>
      <c r="B65" t="s">
        <v>738</v>
      </c>
      <c r="C65" t="s">
        <v>738</v>
      </c>
      <c r="D65" t="s">
        <v>35</v>
      </c>
      <c r="E65" s="6">
        <v>213</v>
      </c>
      <c r="F65" s="3">
        <v>71</v>
      </c>
      <c r="G65" s="3">
        <v>1</v>
      </c>
      <c r="H65" s="4">
        <v>44974</v>
      </c>
      <c r="I65" t="s">
        <v>36</v>
      </c>
    </row>
    <row r="66" spans="1:9" x14ac:dyDescent="0.3">
      <c r="A66" s="2">
        <f t="shared" si="1"/>
        <v>63</v>
      </c>
      <c r="B66" t="s">
        <v>946</v>
      </c>
      <c r="C66" t="s">
        <v>728</v>
      </c>
      <c r="D66" t="s">
        <v>731</v>
      </c>
      <c r="E66" s="6">
        <v>205</v>
      </c>
      <c r="F66" s="3">
        <v>41</v>
      </c>
      <c r="G66" s="3">
        <v>1</v>
      </c>
      <c r="H66" s="4">
        <v>45604</v>
      </c>
      <c r="I66" t="s">
        <v>155</v>
      </c>
    </row>
    <row r="67" spans="1:9" x14ac:dyDescent="0.3">
      <c r="A67" s="2">
        <f t="shared" si="1"/>
        <v>64</v>
      </c>
      <c r="B67" t="s">
        <v>856</v>
      </c>
      <c r="C67" t="s">
        <v>857</v>
      </c>
      <c r="D67" t="s">
        <v>858</v>
      </c>
      <c r="E67" s="6">
        <v>205</v>
      </c>
      <c r="F67" s="3">
        <v>41</v>
      </c>
      <c r="G67" s="3">
        <v>1</v>
      </c>
      <c r="H67" s="4">
        <v>44827</v>
      </c>
      <c r="I67" t="s">
        <v>292</v>
      </c>
    </row>
    <row r="68" spans="1:9" x14ac:dyDescent="0.3">
      <c r="A68" s="2">
        <f t="shared" ref="A68:A78" si="2">IF(B68&lt;&gt;"",ROW()-3,"")</f>
        <v>65</v>
      </c>
      <c r="B68" t="s">
        <v>745</v>
      </c>
      <c r="C68" t="s">
        <v>746</v>
      </c>
      <c r="D68" t="s">
        <v>750</v>
      </c>
      <c r="E68" s="6">
        <v>195</v>
      </c>
      <c r="F68" s="3">
        <v>39</v>
      </c>
      <c r="G68" s="3">
        <v>1</v>
      </c>
      <c r="H68" s="4">
        <v>44080</v>
      </c>
      <c r="I68" t="s">
        <v>439</v>
      </c>
    </row>
    <row r="69" spans="1:9" x14ac:dyDescent="0.3">
      <c r="A69" s="2">
        <f t="shared" si="2"/>
        <v>66</v>
      </c>
      <c r="B69" t="s">
        <v>490</v>
      </c>
      <c r="C69" t="s">
        <v>491</v>
      </c>
      <c r="D69" t="s">
        <v>107</v>
      </c>
      <c r="E69" s="6">
        <v>147.15</v>
      </c>
      <c r="F69" s="3">
        <v>27</v>
      </c>
      <c r="G69" s="3">
        <v>1</v>
      </c>
      <c r="H69" s="4">
        <v>45562</v>
      </c>
      <c r="I69" t="s">
        <v>36</v>
      </c>
    </row>
    <row r="70" spans="1:9" x14ac:dyDescent="0.3">
      <c r="A70" s="2">
        <f t="shared" si="2"/>
        <v>67</v>
      </c>
      <c r="B70" t="s">
        <v>932</v>
      </c>
      <c r="C70" t="s">
        <v>456</v>
      </c>
      <c r="D70" t="s">
        <v>457</v>
      </c>
      <c r="E70" s="6">
        <v>137</v>
      </c>
      <c r="F70" s="3">
        <v>27</v>
      </c>
      <c r="G70" s="3">
        <v>1</v>
      </c>
      <c r="H70" s="4">
        <v>45660</v>
      </c>
      <c r="I70" t="s">
        <v>36</v>
      </c>
    </row>
    <row r="71" spans="1:9" x14ac:dyDescent="0.3">
      <c r="A71" s="2">
        <f t="shared" si="2"/>
        <v>68</v>
      </c>
      <c r="B71" t="s">
        <v>933</v>
      </c>
      <c r="C71" t="s">
        <v>503</v>
      </c>
      <c r="D71" t="s">
        <v>39</v>
      </c>
      <c r="E71" s="6">
        <v>133.6</v>
      </c>
      <c r="F71" s="3">
        <v>16</v>
      </c>
      <c r="G71" s="3">
        <v>1</v>
      </c>
      <c r="H71" s="4">
        <v>45618</v>
      </c>
      <c r="I71" t="s">
        <v>112</v>
      </c>
    </row>
    <row r="72" spans="1:9" x14ac:dyDescent="0.3">
      <c r="A72" s="2">
        <f t="shared" si="2"/>
        <v>69</v>
      </c>
      <c r="B72" t="s">
        <v>929</v>
      </c>
      <c r="C72" t="s">
        <v>411</v>
      </c>
      <c r="D72" t="s">
        <v>412</v>
      </c>
      <c r="E72" s="6">
        <v>117</v>
      </c>
      <c r="F72" s="3">
        <v>21</v>
      </c>
      <c r="G72" s="3">
        <v>1</v>
      </c>
      <c r="H72" s="4">
        <v>45667</v>
      </c>
      <c r="I72" t="s">
        <v>155</v>
      </c>
    </row>
    <row r="73" spans="1:9" x14ac:dyDescent="0.3">
      <c r="A73" s="2">
        <f t="shared" si="2"/>
        <v>70</v>
      </c>
      <c r="B73" t="s">
        <v>982</v>
      </c>
      <c r="C73" t="s">
        <v>886</v>
      </c>
      <c r="D73" t="s">
        <v>887</v>
      </c>
      <c r="E73" s="6">
        <v>82.5</v>
      </c>
      <c r="F73" s="3">
        <v>33</v>
      </c>
      <c r="G73" s="3">
        <v>1</v>
      </c>
      <c r="H73" s="4">
        <v>45379</v>
      </c>
      <c r="I73" t="s">
        <v>67</v>
      </c>
    </row>
    <row r="74" spans="1:9" x14ac:dyDescent="0.3">
      <c r="A74" s="2">
        <f t="shared" si="2"/>
        <v>71</v>
      </c>
      <c r="B74" t="s">
        <v>679</v>
      </c>
      <c r="C74" t="s">
        <v>680</v>
      </c>
      <c r="D74" t="s">
        <v>684</v>
      </c>
      <c r="E74" s="6">
        <v>79.5</v>
      </c>
      <c r="F74" s="3">
        <v>27</v>
      </c>
      <c r="G74" s="3">
        <v>1</v>
      </c>
      <c r="H74" s="4">
        <v>45331</v>
      </c>
      <c r="I74" t="s">
        <v>36</v>
      </c>
    </row>
    <row r="75" spans="1:9" x14ac:dyDescent="0.3">
      <c r="A75" s="2">
        <f t="shared" si="2"/>
        <v>72</v>
      </c>
      <c r="B75" t="s">
        <v>798</v>
      </c>
      <c r="C75" t="s">
        <v>799</v>
      </c>
      <c r="D75" t="s">
        <v>169</v>
      </c>
      <c r="E75" s="6">
        <v>75</v>
      </c>
      <c r="F75" s="3">
        <v>15</v>
      </c>
      <c r="G75" s="3">
        <v>1</v>
      </c>
      <c r="H75" s="4">
        <v>45352</v>
      </c>
      <c r="I75" t="s">
        <v>800</v>
      </c>
    </row>
    <row r="76" spans="1:9" x14ac:dyDescent="0.3">
      <c r="A76" s="2">
        <f t="shared" si="2"/>
        <v>73</v>
      </c>
      <c r="B76" t="s">
        <v>942</v>
      </c>
      <c r="C76" t="s">
        <v>675</v>
      </c>
      <c r="D76" t="s">
        <v>169</v>
      </c>
      <c r="E76" s="6">
        <v>54</v>
      </c>
      <c r="F76" s="3">
        <v>12</v>
      </c>
      <c r="G76" s="3">
        <v>1</v>
      </c>
      <c r="H76" s="4">
        <v>45646</v>
      </c>
      <c r="I76" t="s">
        <v>317</v>
      </c>
    </row>
    <row r="77" spans="1:9" x14ac:dyDescent="0.3">
      <c r="A77" s="2">
        <f t="shared" si="2"/>
        <v>74</v>
      </c>
      <c r="B77" t="s">
        <v>954</v>
      </c>
      <c r="C77" t="s">
        <v>717</v>
      </c>
      <c r="D77" t="s">
        <v>77</v>
      </c>
      <c r="E77" s="6">
        <v>30</v>
      </c>
      <c r="F77" s="3">
        <v>15</v>
      </c>
      <c r="G77" s="3">
        <v>1</v>
      </c>
      <c r="H77" s="4">
        <v>45317</v>
      </c>
      <c r="I77" t="s">
        <v>292</v>
      </c>
    </row>
    <row r="78" spans="1:9" x14ac:dyDescent="0.3">
      <c r="A78" s="2">
        <f t="shared" si="2"/>
        <v>75</v>
      </c>
      <c r="B78" t="s">
        <v>943</v>
      </c>
      <c r="C78" t="s">
        <v>704</v>
      </c>
      <c r="D78" t="s">
        <v>169</v>
      </c>
      <c r="E78" s="6">
        <v>3</v>
      </c>
      <c r="F78" s="3">
        <v>1</v>
      </c>
      <c r="G78" s="3">
        <v>1</v>
      </c>
      <c r="H78" s="4">
        <v>45667</v>
      </c>
      <c r="I78" t="s">
        <v>112</v>
      </c>
    </row>
    <row r="79" spans="1:9" x14ac:dyDescent="0.3">
      <c r="E79" s="7">
        <f>SUBTOTAL(109,Tbl_Filmai_Vasaris[Pajamos])</f>
        <v>3259482.0825000009</v>
      </c>
      <c r="F79" s="5">
        <f>SUBTOTAL(109,Tbl_Filmai_Vasaris[Žiūrovų skaičius])</f>
        <v>463634</v>
      </c>
    </row>
    <row r="80" spans="1:9" x14ac:dyDescent="0.3">
      <c r="E80" s="7"/>
    </row>
  </sheetData>
  <mergeCells count="1">
    <mergeCell ref="A1:I2"/>
  </mergeCells>
  <dataValidations count="2">
    <dataValidation type="whole" operator="greaterThanOrEqual" allowBlank="1" sqref="F4:F78 G4:G78" xr:uid="{00000000-0002-0000-0200-000000000000}">
      <formula1>0</formula1>
    </dataValidation>
    <dataValidation type="date" allowBlank="1" sqref="H4:H78" xr:uid="{00000000-0002-0000-02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"/>
  <sheetViews>
    <sheetView zoomScaleNormal="10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25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34</v>
      </c>
      <c r="C4" t="s">
        <v>34</v>
      </c>
      <c r="D4" t="s">
        <v>35</v>
      </c>
      <c r="E4" s="6">
        <v>496310.12</v>
      </c>
      <c r="F4" s="3">
        <v>62499</v>
      </c>
      <c r="G4" s="3">
        <v>23</v>
      </c>
      <c r="H4" s="4">
        <v>45681</v>
      </c>
      <c r="I4" t="s">
        <v>36</v>
      </c>
    </row>
    <row r="5" spans="1:9" x14ac:dyDescent="0.3">
      <c r="A5" s="2">
        <f t="shared" si="0"/>
        <v>2</v>
      </c>
      <c r="B5" t="s">
        <v>56</v>
      </c>
      <c r="C5" t="s">
        <v>56</v>
      </c>
      <c r="D5" t="s">
        <v>35</v>
      </c>
      <c r="E5" s="6">
        <v>113517.99000000005</v>
      </c>
      <c r="F5" s="3">
        <v>17487</v>
      </c>
      <c r="G5" s="3">
        <v>10</v>
      </c>
      <c r="H5" s="4">
        <v>45702</v>
      </c>
      <c r="I5" t="s">
        <v>57</v>
      </c>
    </row>
    <row r="6" spans="1:9" x14ac:dyDescent="0.3">
      <c r="A6" s="2">
        <f t="shared" si="0"/>
        <v>3</v>
      </c>
      <c r="B6" t="s">
        <v>983</v>
      </c>
      <c r="C6" t="s">
        <v>137</v>
      </c>
      <c r="D6" t="s">
        <v>39</v>
      </c>
      <c r="E6" s="6">
        <v>112296.69</v>
      </c>
      <c r="F6" s="3">
        <v>15614</v>
      </c>
      <c r="G6" s="3">
        <v>19</v>
      </c>
      <c r="H6" s="4">
        <v>45723</v>
      </c>
      <c r="I6" t="s">
        <v>40</v>
      </c>
    </row>
    <row r="7" spans="1:9" x14ac:dyDescent="0.3">
      <c r="A7" s="2">
        <f t="shared" si="0"/>
        <v>4</v>
      </c>
      <c r="B7" t="s">
        <v>984</v>
      </c>
      <c r="C7" t="s">
        <v>73</v>
      </c>
      <c r="D7" t="s">
        <v>74</v>
      </c>
      <c r="E7" s="6">
        <v>104520.38999999993</v>
      </c>
      <c r="F7" s="3">
        <v>16512</v>
      </c>
      <c r="G7" s="3">
        <v>29</v>
      </c>
      <c r="H7" s="4">
        <v>45744</v>
      </c>
      <c r="I7" t="s">
        <v>67</v>
      </c>
    </row>
    <row r="8" spans="1:9" x14ac:dyDescent="0.3">
      <c r="A8" s="2">
        <f t="shared" si="0"/>
        <v>5</v>
      </c>
      <c r="B8" t="s">
        <v>985</v>
      </c>
      <c r="C8" t="s">
        <v>985</v>
      </c>
      <c r="D8" t="s">
        <v>35</v>
      </c>
      <c r="E8" s="6">
        <v>72120.929999999978</v>
      </c>
      <c r="F8" s="3">
        <v>11554</v>
      </c>
      <c r="G8" s="3">
        <v>23</v>
      </c>
      <c r="H8" s="4">
        <v>45740</v>
      </c>
      <c r="I8" t="s">
        <v>67</v>
      </c>
    </row>
    <row r="9" spans="1:9" x14ac:dyDescent="0.3">
      <c r="A9" s="2">
        <f t="shared" si="0"/>
        <v>6</v>
      </c>
      <c r="B9" t="s">
        <v>918</v>
      </c>
      <c r="C9" t="s">
        <v>69</v>
      </c>
      <c r="D9" t="s">
        <v>70</v>
      </c>
      <c r="E9" s="6">
        <v>61704.28</v>
      </c>
      <c r="F9" s="3">
        <v>10847</v>
      </c>
      <c r="G9" s="3">
        <v>14</v>
      </c>
      <c r="H9" s="4">
        <v>45681</v>
      </c>
      <c r="I9" t="s">
        <v>71</v>
      </c>
    </row>
    <row r="10" spans="1:9" x14ac:dyDescent="0.3">
      <c r="A10" s="2">
        <f t="shared" si="0"/>
        <v>7</v>
      </c>
      <c r="B10" t="s">
        <v>960</v>
      </c>
      <c r="C10" t="s">
        <v>94</v>
      </c>
      <c r="D10" t="s">
        <v>95</v>
      </c>
      <c r="E10" s="6">
        <v>54819.71</v>
      </c>
      <c r="F10" s="3">
        <v>7718</v>
      </c>
      <c r="G10" s="3">
        <v>16</v>
      </c>
      <c r="H10" s="4">
        <v>45702</v>
      </c>
      <c r="I10" t="s">
        <v>60</v>
      </c>
    </row>
    <row r="11" spans="1:9" x14ac:dyDescent="0.3">
      <c r="A11" s="2">
        <f t="shared" si="0"/>
        <v>8</v>
      </c>
      <c r="B11" t="s">
        <v>963</v>
      </c>
      <c r="C11" t="s">
        <v>168</v>
      </c>
      <c r="D11" t="s">
        <v>169</v>
      </c>
      <c r="E11" s="6">
        <v>49843.4</v>
      </c>
      <c r="F11" s="3">
        <v>9572</v>
      </c>
      <c r="G11" s="3">
        <v>19</v>
      </c>
      <c r="H11" s="4">
        <v>45709</v>
      </c>
      <c r="I11" t="s">
        <v>112</v>
      </c>
    </row>
    <row r="12" spans="1:9" x14ac:dyDescent="0.3">
      <c r="A12" s="2">
        <f t="shared" si="0"/>
        <v>9</v>
      </c>
      <c r="B12" t="s">
        <v>986</v>
      </c>
      <c r="C12" t="s">
        <v>233</v>
      </c>
      <c r="D12" t="s">
        <v>127</v>
      </c>
      <c r="E12" s="6">
        <v>46385</v>
      </c>
      <c r="F12" s="3">
        <v>8354</v>
      </c>
      <c r="G12" s="3">
        <v>15</v>
      </c>
      <c r="H12" s="4">
        <v>45723</v>
      </c>
      <c r="I12" t="s">
        <v>155</v>
      </c>
    </row>
    <row r="13" spans="1:9" x14ac:dyDescent="0.3">
      <c r="A13" s="2">
        <f t="shared" si="0"/>
        <v>10</v>
      </c>
      <c r="B13" t="s">
        <v>930</v>
      </c>
      <c r="C13" t="s">
        <v>99</v>
      </c>
      <c r="D13" t="s">
        <v>100</v>
      </c>
      <c r="E13" s="6">
        <v>43912.25</v>
      </c>
      <c r="F13" s="3">
        <v>6738</v>
      </c>
      <c r="G13" s="3">
        <v>14</v>
      </c>
      <c r="H13" s="4">
        <v>45688</v>
      </c>
      <c r="I13" t="s">
        <v>36</v>
      </c>
    </row>
    <row r="14" spans="1:9" x14ac:dyDescent="0.3">
      <c r="A14" s="2">
        <f t="shared" si="0"/>
        <v>11</v>
      </c>
      <c r="B14" t="s">
        <v>987</v>
      </c>
      <c r="C14" t="s">
        <v>185</v>
      </c>
      <c r="D14" t="s">
        <v>39</v>
      </c>
      <c r="E14" s="6">
        <v>33325.5</v>
      </c>
      <c r="F14" s="3">
        <v>4462</v>
      </c>
      <c r="G14" s="3">
        <v>12</v>
      </c>
      <c r="H14" s="4">
        <v>45744</v>
      </c>
      <c r="I14" t="s">
        <v>36</v>
      </c>
    </row>
    <row r="15" spans="1:9" x14ac:dyDescent="0.3">
      <c r="A15" s="2">
        <f t="shared" si="0"/>
        <v>12</v>
      </c>
      <c r="B15" t="s">
        <v>988</v>
      </c>
      <c r="C15" t="s">
        <v>162</v>
      </c>
      <c r="D15" t="s">
        <v>163</v>
      </c>
      <c r="E15" s="6">
        <v>32787.86</v>
      </c>
      <c r="F15" s="3">
        <v>5010</v>
      </c>
      <c r="G15" s="3">
        <v>19</v>
      </c>
      <c r="H15" s="4">
        <v>45744</v>
      </c>
      <c r="I15" t="s">
        <v>36</v>
      </c>
    </row>
    <row r="16" spans="1:9" x14ac:dyDescent="0.3">
      <c r="A16" s="2">
        <f t="shared" si="0"/>
        <v>13</v>
      </c>
      <c r="B16" t="s">
        <v>989</v>
      </c>
      <c r="C16" t="s">
        <v>287</v>
      </c>
      <c r="D16" t="s">
        <v>39</v>
      </c>
      <c r="E16" s="6">
        <v>28570.48</v>
      </c>
      <c r="F16" s="3">
        <v>5085</v>
      </c>
      <c r="G16" s="3">
        <v>21</v>
      </c>
      <c r="H16" s="4">
        <v>45737</v>
      </c>
      <c r="I16" t="s">
        <v>43</v>
      </c>
    </row>
    <row r="17" spans="1:9" x14ac:dyDescent="0.3">
      <c r="A17" s="2">
        <f t="shared" si="0"/>
        <v>14</v>
      </c>
      <c r="B17" t="s">
        <v>914</v>
      </c>
      <c r="C17" t="s">
        <v>53</v>
      </c>
      <c r="D17" t="s">
        <v>54</v>
      </c>
      <c r="E17" s="6">
        <v>24427.87</v>
      </c>
      <c r="F17" s="3">
        <v>4324</v>
      </c>
      <c r="G17" s="3">
        <v>13</v>
      </c>
      <c r="H17" s="4">
        <v>45653</v>
      </c>
      <c r="I17" t="s">
        <v>55</v>
      </c>
    </row>
    <row r="18" spans="1:9" x14ac:dyDescent="0.3">
      <c r="A18" s="2">
        <f t="shared" si="0"/>
        <v>15</v>
      </c>
      <c r="B18" t="s">
        <v>961</v>
      </c>
      <c r="C18" t="s">
        <v>145</v>
      </c>
      <c r="D18" t="s">
        <v>39</v>
      </c>
      <c r="E18" s="6">
        <v>21153.08</v>
      </c>
      <c r="F18" s="3">
        <v>3112</v>
      </c>
      <c r="G18" s="3">
        <v>14</v>
      </c>
      <c r="H18" s="4">
        <v>45702</v>
      </c>
      <c r="I18" t="s">
        <v>43</v>
      </c>
    </row>
    <row r="19" spans="1:9" x14ac:dyDescent="0.3">
      <c r="A19" s="2">
        <f t="shared" si="0"/>
        <v>16</v>
      </c>
      <c r="B19" t="s">
        <v>970</v>
      </c>
      <c r="C19" t="s">
        <v>311</v>
      </c>
      <c r="D19" t="s">
        <v>107</v>
      </c>
      <c r="E19" s="6">
        <v>21000.22</v>
      </c>
      <c r="F19" s="3">
        <v>3828</v>
      </c>
      <c r="G19" s="3">
        <v>17</v>
      </c>
      <c r="H19" s="4">
        <v>45716</v>
      </c>
      <c r="I19" t="s">
        <v>36</v>
      </c>
    </row>
    <row r="20" spans="1:9" x14ac:dyDescent="0.3">
      <c r="A20" s="2">
        <f t="shared" si="0"/>
        <v>17</v>
      </c>
      <c r="B20" t="s">
        <v>990</v>
      </c>
      <c r="C20" t="s">
        <v>334</v>
      </c>
      <c r="D20" t="s">
        <v>92</v>
      </c>
      <c r="E20" s="6">
        <v>20410.12</v>
      </c>
      <c r="F20" s="3">
        <v>3251</v>
      </c>
      <c r="G20" s="3">
        <v>13</v>
      </c>
      <c r="H20" s="4">
        <v>45730</v>
      </c>
      <c r="I20" t="s">
        <v>36</v>
      </c>
    </row>
    <row r="21" spans="1:9" x14ac:dyDescent="0.3">
      <c r="A21" s="2">
        <f t="shared" si="0"/>
        <v>18</v>
      </c>
      <c r="B21" t="s">
        <v>991</v>
      </c>
      <c r="C21" t="s">
        <v>357</v>
      </c>
      <c r="D21" t="s">
        <v>39</v>
      </c>
      <c r="E21" s="6">
        <v>16056.37</v>
      </c>
      <c r="F21" s="3">
        <v>2804</v>
      </c>
      <c r="G21" s="3">
        <v>15</v>
      </c>
      <c r="H21" s="4">
        <v>45737</v>
      </c>
      <c r="I21" t="s">
        <v>55</v>
      </c>
    </row>
    <row r="22" spans="1:9" x14ac:dyDescent="0.3">
      <c r="A22" s="2">
        <f t="shared" si="0"/>
        <v>19</v>
      </c>
      <c r="B22" t="s">
        <v>965</v>
      </c>
      <c r="C22" t="s">
        <v>250</v>
      </c>
      <c r="D22" t="s">
        <v>39</v>
      </c>
      <c r="E22" s="6">
        <v>15903.68</v>
      </c>
      <c r="F22" s="3">
        <v>2399</v>
      </c>
      <c r="G22" s="3">
        <v>9</v>
      </c>
      <c r="H22" s="4">
        <v>45709</v>
      </c>
      <c r="I22" t="s">
        <v>36</v>
      </c>
    </row>
    <row r="23" spans="1:9" x14ac:dyDescent="0.3">
      <c r="A23" s="2">
        <f t="shared" si="0"/>
        <v>20</v>
      </c>
      <c r="B23" t="s">
        <v>916</v>
      </c>
      <c r="C23" t="s">
        <v>91</v>
      </c>
      <c r="D23" t="s">
        <v>92</v>
      </c>
      <c r="E23" s="6">
        <v>15563.94</v>
      </c>
      <c r="F23" s="3">
        <v>2608</v>
      </c>
      <c r="G23" s="3">
        <v>8</v>
      </c>
      <c r="H23" s="4">
        <v>45625</v>
      </c>
      <c r="I23" t="s">
        <v>43</v>
      </c>
    </row>
    <row r="24" spans="1:9" x14ac:dyDescent="0.3">
      <c r="A24" s="2">
        <f t="shared" si="0"/>
        <v>21</v>
      </c>
      <c r="B24" t="s">
        <v>396</v>
      </c>
      <c r="C24" t="s">
        <v>397</v>
      </c>
      <c r="D24" t="s">
        <v>39</v>
      </c>
      <c r="E24" s="6">
        <v>13941.93</v>
      </c>
      <c r="F24" s="3">
        <v>2129</v>
      </c>
      <c r="G24" s="3">
        <v>12</v>
      </c>
      <c r="H24" s="4">
        <v>45730</v>
      </c>
      <c r="I24" t="s">
        <v>60</v>
      </c>
    </row>
    <row r="25" spans="1:9" x14ac:dyDescent="0.3">
      <c r="A25" s="2">
        <f t="shared" si="0"/>
        <v>22</v>
      </c>
      <c r="B25" t="s">
        <v>992</v>
      </c>
      <c r="C25" t="s">
        <v>399</v>
      </c>
      <c r="D25" t="s">
        <v>39</v>
      </c>
      <c r="E25" s="6">
        <v>13464.89</v>
      </c>
      <c r="F25" s="3">
        <v>1947</v>
      </c>
      <c r="G25" s="3">
        <v>14</v>
      </c>
      <c r="H25" s="4">
        <v>45723</v>
      </c>
      <c r="I25" t="s">
        <v>953</v>
      </c>
    </row>
    <row r="26" spans="1:9" x14ac:dyDescent="0.3">
      <c r="A26" s="2">
        <f t="shared" si="0"/>
        <v>23</v>
      </c>
      <c r="B26" t="s">
        <v>962</v>
      </c>
      <c r="C26" t="s">
        <v>192</v>
      </c>
      <c r="D26" t="s">
        <v>193</v>
      </c>
      <c r="E26" s="6">
        <v>12699.44</v>
      </c>
      <c r="F26" s="3">
        <v>2351</v>
      </c>
      <c r="G26" s="3">
        <v>17</v>
      </c>
      <c r="H26" s="4">
        <v>45702</v>
      </c>
      <c r="I26" t="s">
        <v>60</v>
      </c>
    </row>
    <row r="27" spans="1:9" x14ac:dyDescent="0.3">
      <c r="A27" s="2">
        <f t="shared" si="0"/>
        <v>24</v>
      </c>
      <c r="B27" t="s">
        <v>973</v>
      </c>
      <c r="C27" t="s">
        <v>364</v>
      </c>
      <c r="D27" t="s">
        <v>127</v>
      </c>
      <c r="E27" s="6">
        <v>12636.38</v>
      </c>
      <c r="F27" s="3">
        <v>1956</v>
      </c>
      <c r="G27" s="3">
        <v>17</v>
      </c>
      <c r="H27" s="4">
        <v>45716</v>
      </c>
      <c r="I27" t="s">
        <v>55</v>
      </c>
    </row>
    <row r="28" spans="1:9" x14ac:dyDescent="0.3">
      <c r="A28" s="2">
        <f t="shared" si="0"/>
        <v>25</v>
      </c>
      <c r="B28" t="s">
        <v>975</v>
      </c>
      <c r="C28" t="s">
        <v>403</v>
      </c>
      <c r="D28" t="s">
        <v>404</v>
      </c>
      <c r="E28" s="6">
        <v>9752.33</v>
      </c>
      <c r="F28" s="3">
        <v>1406</v>
      </c>
      <c r="G28" s="3">
        <v>13</v>
      </c>
      <c r="H28" s="4">
        <v>45716</v>
      </c>
      <c r="I28" t="s">
        <v>36</v>
      </c>
    </row>
    <row r="29" spans="1:9" x14ac:dyDescent="0.3">
      <c r="A29" s="2">
        <f t="shared" si="0"/>
        <v>26</v>
      </c>
      <c r="B29" t="s">
        <v>993</v>
      </c>
      <c r="C29" t="s">
        <v>435</v>
      </c>
      <c r="D29" t="s">
        <v>436</v>
      </c>
      <c r="E29" s="6">
        <v>7692.16</v>
      </c>
      <c r="F29" s="3">
        <v>1077</v>
      </c>
      <c r="G29" s="3">
        <v>9</v>
      </c>
      <c r="H29" s="4">
        <v>45740</v>
      </c>
      <c r="I29" t="s">
        <v>67</v>
      </c>
    </row>
    <row r="30" spans="1:9" x14ac:dyDescent="0.3">
      <c r="A30" s="2">
        <f t="shared" si="0"/>
        <v>27</v>
      </c>
      <c r="B30" t="s">
        <v>994</v>
      </c>
      <c r="C30" t="s">
        <v>443</v>
      </c>
      <c r="D30" t="s">
        <v>391</v>
      </c>
      <c r="E30" s="6">
        <v>5111.8</v>
      </c>
      <c r="F30" s="3">
        <v>882</v>
      </c>
      <c r="G30" s="3">
        <v>16</v>
      </c>
      <c r="H30" s="4">
        <v>45740</v>
      </c>
      <c r="I30" t="s">
        <v>67</v>
      </c>
    </row>
    <row r="31" spans="1:9" x14ac:dyDescent="0.3">
      <c r="A31" s="2">
        <f t="shared" si="0"/>
        <v>28</v>
      </c>
      <c r="B31" t="s">
        <v>917</v>
      </c>
      <c r="C31" t="s">
        <v>119</v>
      </c>
      <c r="D31" t="s">
        <v>39</v>
      </c>
      <c r="E31" s="6">
        <v>3825.02</v>
      </c>
      <c r="F31" s="3">
        <v>561</v>
      </c>
      <c r="G31" s="3">
        <v>2</v>
      </c>
      <c r="H31" s="4">
        <v>45646</v>
      </c>
      <c r="I31" t="s">
        <v>43</v>
      </c>
    </row>
    <row r="32" spans="1:9" x14ac:dyDescent="0.3">
      <c r="A32" s="2">
        <f t="shared" si="0"/>
        <v>29</v>
      </c>
      <c r="B32" t="s">
        <v>995</v>
      </c>
      <c r="C32" t="s">
        <v>476</v>
      </c>
      <c r="D32" t="s">
        <v>169</v>
      </c>
      <c r="E32" s="6">
        <v>3642.38</v>
      </c>
      <c r="F32" s="3">
        <v>599</v>
      </c>
      <c r="G32" s="3">
        <v>16</v>
      </c>
      <c r="H32" s="4">
        <v>45740</v>
      </c>
      <c r="I32" t="s">
        <v>67</v>
      </c>
    </row>
    <row r="33" spans="1:9" x14ac:dyDescent="0.3">
      <c r="A33" s="2">
        <f t="shared" si="0"/>
        <v>30</v>
      </c>
      <c r="B33" t="s">
        <v>968</v>
      </c>
      <c r="C33" t="s">
        <v>372</v>
      </c>
      <c r="D33" t="s">
        <v>77</v>
      </c>
      <c r="E33" s="6">
        <v>3020.48</v>
      </c>
      <c r="F33" s="3">
        <v>500</v>
      </c>
      <c r="G33" s="3">
        <v>6</v>
      </c>
      <c r="H33" s="4">
        <v>45709</v>
      </c>
      <c r="I33" t="s">
        <v>292</v>
      </c>
    </row>
    <row r="34" spans="1:9" x14ac:dyDescent="0.3">
      <c r="A34" s="2">
        <f t="shared" si="0"/>
        <v>31</v>
      </c>
      <c r="B34" t="s">
        <v>996</v>
      </c>
      <c r="C34" t="s">
        <v>571</v>
      </c>
      <c r="D34" t="s">
        <v>148</v>
      </c>
      <c r="E34" s="6">
        <v>2506.6</v>
      </c>
      <c r="F34" s="3">
        <v>402</v>
      </c>
      <c r="G34" s="3">
        <v>18</v>
      </c>
      <c r="H34" s="4">
        <v>45740</v>
      </c>
      <c r="I34" t="s">
        <v>67</v>
      </c>
    </row>
    <row r="35" spans="1:9" x14ac:dyDescent="0.3">
      <c r="A35" s="2">
        <f t="shared" si="0"/>
        <v>32</v>
      </c>
      <c r="B35" t="s">
        <v>974</v>
      </c>
      <c r="C35" t="s">
        <v>472</v>
      </c>
      <c r="D35" t="s">
        <v>473</v>
      </c>
      <c r="E35" s="6">
        <v>2333.2600000000002</v>
      </c>
      <c r="F35" s="3">
        <v>514</v>
      </c>
      <c r="G35" s="3">
        <v>3</v>
      </c>
      <c r="H35" s="4">
        <v>45712</v>
      </c>
      <c r="I35" t="s">
        <v>377</v>
      </c>
    </row>
    <row r="36" spans="1:9" x14ac:dyDescent="0.3">
      <c r="A36" s="2">
        <f t="shared" ref="A36:A67" si="1">IF(B36&lt;&gt;"",ROW()-3,"")</f>
        <v>33</v>
      </c>
      <c r="B36" t="s">
        <v>971</v>
      </c>
      <c r="C36" t="s">
        <v>433</v>
      </c>
      <c r="D36" t="s">
        <v>169</v>
      </c>
      <c r="E36" s="6">
        <v>2163</v>
      </c>
      <c r="F36" s="3">
        <v>336</v>
      </c>
      <c r="G36" s="3">
        <v>1</v>
      </c>
      <c r="H36" s="4">
        <v>45702</v>
      </c>
      <c r="I36" t="s">
        <v>149</v>
      </c>
    </row>
    <row r="37" spans="1:9" x14ac:dyDescent="0.3">
      <c r="A37" s="2">
        <f t="shared" si="1"/>
        <v>34</v>
      </c>
      <c r="B37" t="s">
        <v>997</v>
      </c>
      <c r="C37" t="s">
        <v>616</v>
      </c>
      <c r="D37" t="s">
        <v>620</v>
      </c>
      <c r="E37" s="6">
        <v>2097.5500000000002</v>
      </c>
      <c r="F37" s="3">
        <v>316</v>
      </c>
      <c r="G37" s="3">
        <v>12</v>
      </c>
      <c r="H37" s="4">
        <v>45740</v>
      </c>
      <c r="I37" t="s">
        <v>67</v>
      </c>
    </row>
    <row r="38" spans="1:9" x14ac:dyDescent="0.3">
      <c r="A38" s="2">
        <f t="shared" si="1"/>
        <v>35</v>
      </c>
      <c r="B38" t="s">
        <v>527</v>
      </c>
      <c r="C38" t="s">
        <v>528</v>
      </c>
      <c r="D38" t="s">
        <v>531</v>
      </c>
      <c r="E38" s="6">
        <v>2096</v>
      </c>
      <c r="F38" s="3">
        <v>407</v>
      </c>
      <c r="G38" s="3">
        <v>1</v>
      </c>
      <c r="H38" s="4">
        <v>44807</v>
      </c>
      <c r="I38" t="s">
        <v>439</v>
      </c>
    </row>
    <row r="39" spans="1:9" x14ac:dyDescent="0.3">
      <c r="A39" s="2">
        <f t="shared" si="1"/>
        <v>36</v>
      </c>
      <c r="B39" t="s">
        <v>964</v>
      </c>
      <c r="C39" t="s">
        <v>285</v>
      </c>
      <c r="D39" t="s">
        <v>39</v>
      </c>
      <c r="E39" s="6">
        <v>2081.92</v>
      </c>
      <c r="F39" s="3">
        <v>363</v>
      </c>
      <c r="G39" s="3">
        <v>7</v>
      </c>
      <c r="H39" s="4">
        <v>45695</v>
      </c>
      <c r="I39" t="s">
        <v>43</v>
      </c>
    </row>
    <row r="40" spans="1:9" x14ac:dyDescent="0.3">
      <c r="A40" s="2">
        <f t="shared" si="1"/>
        <v>37</v>
      </c>
      <c r="B40" t="s">
        <v>998</v>
      </c>
      <c r="C40" t="s">
        <v>537</v>
      </c>
      <c r="D40" t="s">
        <v>169</v>
      </c>
      <c r="E40" s="6">
        <v>2027.5</v>
      </c>
      <c r="F40" s="3">
        <v>391</v>
      </c>
      <c r="G40" s="3">
        <v>11</v>
      </c>
      <c r="H40" s="4">
        <v>45740</v>
      </c>
      <c r="I40" t="s">
        <v>67</v>
      </c>
    </row>
    <row r="41" spans="1:9" x14ac:dyDescent="0.3">
      <c r="A41" s="2">
        <f t="shared" si="1"/>
        <v>38</v>
      </c>
      <c r="B41" t="s">
        <v>999</v>
      </c>
      <c r="C41" t="s">
        <v>604</v>
      </c>
      <c r="D41" t="s">
        <v>607</v>
      </c>
      <c r="E41" s="6">
        <v>1960.2</v>
      </c>
      <c r="F41" s="3">
        <v>315</v>
      </c>
      <c r="G41" s="3">
        <v>6</v>
      </c>
      <c r="H41" s="4">
        <v>45740</v>
      </c>
      <c r="I41" t="s">
        <v>67</v>
      </c>
    </row>
    <row r="42" spans="1:9" x14ac:dyDescent="0.3">
      <c r="A42" s="2">
        <f t="shared" si="1"/>
        <v>39</v>
      </c>
      <c r="B42" t="s">
        <v>1000</v>
      </c>
      <c r="C42" t="s">
        <v>611</v>
      </c>
      <c r="D42" t="s">
        <v>614</v>
      </c>
      <c r="E42" s="6">
        <v>1859.65</v>
      </c>
      <c r="F42" s="3">
        <v>344</v>
      </c>
      <c r="G42" s="3">
        <v>9</v>
      </c>
      <c r="H42" s="4">
        <v>45740</v>
      </c>
      <c r="I42" t="s">
        <v>67</v>
      </c>
    </row>
    <row r="43" spans="1:9" x14ac:dyDescent="0.3">
      <c r="A43" s="2">
        <f t="shared" si="1"/>
        <v>40</v>
      </c>
      <c r="B43" t="s">
        <v>546</v>
      </c>
      <c r="C43" t="s">
        <v>547</v>
      </c>
      <c r="D43" t="s">
        <v>550</v>
      </c>
      <c r="E43" s="6">
        <v>1839.95</v>
      </c>
      <c r="F43" s="3">
        <v>304</v>
      </c>
      <c r="G43" s="3">
        <v>7</v>
      </c>
      <c r="H43" s="4">
        <v>45740</v>
      </c>
      <c r="I43" t="s">
        <v>67</v>
      </c>
    </row>
    <row r="44" spans="1:9" x14ac:dyDescent="0.3">
      <c r="A44" s="2">
        <f t="shared" si="1"/>
        <v>41</v>
      </c>
      <c r="B44" t="s">
        <v>1001</v>
      </c>
      <c r="C44" t="s">
        <v>530</v>
      </c>
      <c r="D44" t="s">
        <v>39</v>
      </c>
      <c r="E44" s="6">
        <v>1836.6</v>
      </c>
      <c r="F44" s="3">
        <v>300</v>
      </c>
      <c r="G44" s="3">
        <v>16</v>
      </c>
      <c r="H44" s="4">
        <v>45744</v>
      </c>
      <c r="I44" t="s">
        <v>36</v>
      </c>
    </row>
    <row r="45" spans="1:9" x14ac:dyDescent="0.3">
      <c r="A45" s="2">
        <f t="shared" si="1"/>
        <v>42</v>
      </c>
      <c r="B45" t="s">
        <v>1002</v>
      </c>
      <c r="C45" t="s">
        <v>582</v>
      </c>
      <c r="D45" t="s">
        <v>169</v>
      </c>
      <c r="E45" s="6">
        <v>1789.8500000000008</v>
      </c>
      <c r="F45" s="3">
        <v>315</v>
      </c>
      <c r="G45" s="3">
        <v>7</v>
      </c>
      <c r="H45" s="4">
        <v>45740</v>
      </c>
      <c r="I45" t="s">
        <v>67</v>
      </c>
    </row>
    <row r="46" spans="1:9" x14ac:dyDescent="0.3">
      <c r="A46" s="2">
        <f t="shared" si="1"/>
        <v>43</v>
      </c>
      <c r="B46" t="s">
        <v>1003</v>
      </c>
      <c r="C46" t="s">
        <v>597</v>
      </c>
      <c r="D46" t="s">
        <v>600</v>
      </c>
      <c r="E46" s="6">
        <v>1607.26</v>
      </c>
      <c r="F46" s="3">
        <v>330</v>
      </c>
      <c r="G46" s="3">
        <v>9</v>
      </c>
      <c r="H46" s="4">
        <v>45740</v>
      </c>
      <c r="I46" t="s">
        <v>67</v>
      </c>
    </row>
    <row r="47" spans="1:9" x14ac:dyDescent="0.3">
      <c r="A47" s="2">
        <f t="shared" si="1"/>
        <v>44</v>
      </c>
      <c r="B47" t="s">
        <v>1004</v>
      </c>
      <c r="C47" t="s">
        <v>637</v>
      </c>
      <c r="D47" t="s">
        <v>77</v>
      </c>
      <c r="E47" s="6">
        <v>1579.95</v>
      </c>
      <c r="F47" s="3">
        <v>378</v>
      </c>
      <c r="G47" s="3">
        <v>13</v>
      </c>
      <c r="H47" s="4">
        <v>45740</v>
      </c>
      <c r="I47" t="s">
        <v>67</v>
      </c>
    </row>
    <row r="48" spans="1:9" x14ac:dyDescent="0.3">
      <c r="A48" s="2">
        <f t="shared" si="1"/>
        <v>45</v>
      </c>
      <c r="B48" t="s">
        <v>1005</v>
      </c>
      <c r="C48" t="s">
        <v>650</v>
      </c>
      <c r="D48" t="s">
        <v>77</v>
      </c>
      <c r="E48" s="6">
        <v>1507.15</v>
      </c>
      <c r="F48" s="3">
        <v>270</v>
      </c>
      <c r="G48" s="3">
        <v>13</v>
      </c>
      <c r="H48" s="4">
        <v>45740</v>
      </c>
      <c r="I48" t="s">
        <v>67</v>
      </c>
    </row>
    <row r="49" spans="1:9" x14ac:dyDescent="0.3">
      <c r="A49" s="2">
        <f t="shared" si="1"/>
        <v>46</v>
      </c>
      <c r="B49" t="s">
        <v>437</v>
      </c>
      <c r="C49" t="s">
        <v>438</v>
      </c>
      <c r="D49" t="s">
        <v>77</v>
      </c>
      <c r="E49" s="6">
        <v>1388</v>
      </c>
      <c r="F49" s="3">
        <v>337</v>
      </c>
      <c r="G49" s="3">
        <v>1</v>
      </c>
      <c r="H49" s="4">
        <v>45592</v>
      </c>
      <c r="I49" t="s">
        <v>439</v>
      </c>
    </row>
    <row r="50" spans="1:9" x14ac:dyDescent="0.3">
      <c r="A50" s="2">
        <f t="shared" si="1"/>
        <v>47</v>
      </c>
      <c r="B50" t="s">
        <v>919</v>
      </c>
      <c r="C50" t="s">
        <v>147</v>
      </c>
      <c r="D50" t="s">
        <v>148</v>
      </c>
      <c r="E50" s="6">
        <v>1340</v>
      </c>
      <c r="F50" s="3">
        <v>238</v>
      </c>
      <c r="G50" s="3">
        <v>2</v>
      </c>
      <c r="H50" s="4">
        <v>45653</v>
      </c>
      <c r="I50" t="s">
        <v>149</v>
      </c>
    </row>
    <row r="51" spans="1:9" x14ac:dyDescent="0.3">
      <c r="A51" s="2">
        <f t="shared" si="1"/>
        <v>48</v>
      </c>
      <c r="B51" t="s">
        <v>976</v>
      </c>
      <c r="C51" t="s">
        <v>483</v>
      </c>
      <c r="D51" t="s">
        <v>174</v>
      </c>
      <c r="E51" s="6">
        <v>1272</v>
      </c>
      <c r="F51" s="3">
        <v>313</v>
      </c>
      <c r="G51" s="3">
        <v>2</v>
      </c>
      <c r="H51" s="4">
        <v>45583</v>
      </c>
      <c r="I51" t="s">
        <v>36</v>
      </c>
    </row>
    <row r="52" spans="1:9" x14ac:dyDescent="0.3">
      <c r="A52" s="2">
        <f t="shared" si="1"/>
        <v>49</v>
      </c>
      <c r="B52" t="s">
        <v>915</v>
      </c>
      <c r="C52" t="s">
        <v>66</v>
      </c>
      <c r="D52" t="s">
        <v>39</v>
      </c>
      <c r="E52" s="6">
        <v>1234.8</v>
      </c>
      <c r="F52" s="3">
        <v>180</v>
      </c>
      <c r="G52" s="3">
        <v>5</v>
      </c>
      <c r="H52" s="4">
        <v>45667</v>
      </c>
      <c r="I52" t="s">
        <v>67</v>
      </c>
    </row>
    <row r="53" spans="1:9" x14ac:dyDescent="0.3">
      <c r="A53" s="2">
        <f t="shared" si="1"/>
        <v>50</v>
      </c>
      <c r="B53" t="s">
        <v>1006</v>
      </c>
      <c r="C53" t="s">
        <v>648</v>
      </c>
      <c r="D53" t="s">
        <v>651</v>
      </c>
      <c r="E53" s="6">
        <v>1131.7</v>
      </c>
      <c r="F53" s="3">
        <v>196</v>
      </c>
      <c r="G53" s="3">
        <v>11</v>
      </c>
      <c r="H53" s="4">
        <v>45740</v>
      </c>
      <c r="I53" t="s">
        <v>67</v>
      </c>
    </row>
    <row r="54" spans="1:9" x14ac:dyDescent="0.3">
      <c r="A54" s="2">
        <f t="shared" si="1"/>
        <v>51</v>
      </c>
      <c r="B54" t="s">
        <v>1007</v>
      </c>
      <c r="C54" t="s">
        <v>609</v>
      </c>
      <c r="D54" t="s">
        <v>169</v>
      </c>
      <c r="E54" s="6">
        <v>1125.7</v>
      </c>
      <c r="F54" s="3">
        <v>206</v>
      </c>
      <c r="G54" s="3">
        <v>8</v>
      </c>
      <c r="H54" s="4">
        <v>45740</v>
      </c>
      <c r="I54" t="s">
        <v>67</v>
      </c>
    </row>
    <row r="55" spans="1:9" x14ac:dyDescent="0.3">
      <c r="A55" s="2">
        <f t="shared" si="1"/>
        <v>52</v>
      </c>
      <c r="B55" t="s">
        <v>922</v>
      </c>
      <c r="C55" t="s">
        <v>223</v>
      </c>
      <c r="D55" t="s">
        <v>169</v>
      </c>
      <c r="E55" s="6">
        <v>884</v>
      </c>
      <c r="F55" s="3">
        <v>158</v>
      </c>
      <c r="G55" s="3">
        <v>2</v>
      </c>
      <c r="H55" s="4">
        <v>45674</v>
      </c>
      <c r="I55" t="s">
        <v>149</v>
      </c>
    </row>
    <row r="56" spans="1:9" x14ac:dyDescent="0.3">
      <c r="A56" s="2">
        <f t="shared" si="1"/>
        <v>53</v>
      </c>
      <c r="B56" t="s">
        <v>389</v>
      </c>
      <c r="C56" t="s">
        <v>390</v>
      </c>
      <c r="D56" t="s">
        <v>391</v>
      </c>
      <c r="E56" s="6">
        <v>881.6</v>
      </c>
      <c r="F56" s="3">
        <v>214</v>
      </c>
      <c r="G56" s="3">
        <v>4</v>
      </c>
      <c r="H56" s="4">
        <v>45688</v>
      </c>
      <c r="I56" t="s">
        <v>292</v>
      </c>
    </row>
    <row r="57" spans="1:9" x14ac:dyDescent="0.3">
      <c r="A57" s="2">
        <f t="shared" si="1"/>
        <v>54</v>
      </c>
      <c r="B57" t="s">
        <v>688</v>
      </c>
      <c r="C57" t="s">
        <v>688</v>
      </c>
      <c r="D57" t="s">
        <v>691</v>
      </c>
      <c r="E57" s="6">
        <v>852.4</v>
      </c>
      <c r="F57" s="3">
        <v>135</v>
      </c>
      <c r="G57" s="3">
        <v>5</v>
      </c>
      <c r="H57" s="4">
        <v>45740</v>
      </c>
      <c r="I57" t="s">
        <v>67</v>
      </c>
    </row>
    <row r="58" spans="1:9" x14ac:dyDescent="0.3">
      <c r="A58" s="2">
        <f t="shared" si="1"/>
        <v>55</v>
      </c>
      <c r="B58" t="s">
        <v>1008</v>
      </c>
      <c r="C58" t="s">
        <v>488</v>
      </c>
      <c r="D58" t="s">
        <v>489</v>
      </c>
      <c r="E58" s="6">
        <v>817</v>
      </c>
      <c r="F58" s="3">
        <v>314</v>
      </c>
      <c r="G58" s="3">
        <v>4</v>
      </c>
      <c r="H58" s="4">
        <v>45541</v>
      </c>
      <c r="I58" t="s">
        <v>112</v>
      </c>
    </row>
    <row r="59" spans="1:9" x14ac:dyDescent="0.3">
      <c r="A59" s="2">
        <f t="shared" si="1"/>
        <v>56</v>
      </c>
      <c r="B59" t="s">
        <v>972</v>
      </c>
      <c r="C59" t="s">
        <v>485</v>
      </c>
      <c r="D59" t="s">
        <v>486</v>
      </c>
      <c r="E59" s="6">
        <v>807</v>
      </c>
      <c r="F59" s="3">
        <v>157</v>
      </c>
      <c r="G59" s="3">
        <v>1</v>
      </c>
      <c r="H59" s="4">
        <v>45709</v>
      </c>
      <c r="I59" t="s">
        <v>149</v>
      </c>
    </row>
    <row r="60" spans="1:9" x14ac:dyDescent="0.3">
      <c r="A60" s="2">
        <f t="shared" si="1"/>
        <v>57</v>
      </c>
      <c r="B60" t="s">
        <v>638</v>
      </c>
      <c r="C60" t="s">
        <v>639</v>
      </c>
      <c r="D60" t="s">
        <v>642</v>
      </c>
      <c r="E60" s="6">
        <v>800</v>
      </c>
      <c r="F60" s="3">
        <v>243</v>
      </c>
      <c r="G60" s="3">
        <v>1</v>
      </c>
      <c r="H60" s="4">
        <v>44302</v>
      </c>
      <c r="I60" t="s">
        <v>439</v>
      </c>
    </row>
    <row r="61" spans="1:9" x14ac:dyDescent="0.3">
      <c r="A61" s="2">
        <f t="shared" si="1"/>
        <v>58</v>
      </c>
      <c r="B61" t="s">
        <v>490</v>
      </c>
      <c r="C61" t="s">
        <v>491</v>
      </c>
      <c r="D61" t="s">
        <v>107</v>
      </c>
      <c r="E61" s="6">
        <v>629.6</v>
      </c>
      <c r="F61" s="3">
        <v>138</v>
      </c>
      <c r="G61" s="3">
        <v>2</v>
      </c>
      <c r="H61" s="4">
        <v>45562</v>
      </c>
      <c r="I61" t="s">
        <v>36</v>
      </c>
    </row>
    <row r="62" spans="1:9" x14ac:dyDescent="0.3">
      <c r="A62" s="2">
        <f t="shared" si="1"/>
        <v>59</v>
      </c>
      <c r="B62" t="s">
        <v>498</v>
      </c>
      <c r="C62" t="s">
        <v>498</v>
      </c>
      <c r="D62" t="s">
        <v>35</v>
      </c>
      <c r="E62" s="6">
        <v>617</v>
      </c>
      <c r="F62" s="3">
        <v>125</v>
      </c>
      <c r="G62" s="3">
        <v>1</v>
      </c>
      <c r="H62" s="4">
        <v>45667</v>
      </c>
      <c r="I62" t="s">
        <v>499</v>
      </c>
    </row>
    <row r="63" spans="1:9" x14ac:dyDescent="0.3">
      <c r="A63" s="2">
        <f t="shared" si="1"/>
        <v>60</v>
      </c>
      <c r="B63" t="s">
        <v>945</v>
      </c>
      <c r="C63" t="s">
        <v>641</v>
      </c>
      <c r="D63" t="s">
        <v>645</v>
      </c>
      <c r="E63" s="6">
        <v>567.20000000000005</v>
      </c>
      <c r="F63" s="3">
        <v>59</v>
      </c>
      <c r="G63" s="3">
        <v>2</v>
      </c>
      <c r="H63" s="4">
        <v>45618</v>
      </c>
      <c r="I63" t="s">
        <v>317</v>
      </c>
    </row>
    <row r="64" spans="1:9" x14ac:dyDescent="0.3">
      <c r="A64" s="2">
        <f t="shared" si="1"/>
        <v>61</v>
      </c>
      <c r="B64" t="s">
        <v>967</v>
      </c>
      <c r="C64" t="s">
        <v>355</v>
      </c>
      <c r="D64" t="s">
        <v>39</v>
      </c>
      <c r="E64" s="6">
        <v>519</v>
      </c>
      <c r="F64" s="3">
        <v>99</v>
      </c>
      <c r="G64" s="3">
        <v>2</v>
      </c>
      <c r="H64" s="4">
        <v>45709</v>
      </c>
      <c r="I64" t="s">
        <v>155</v>
      </c>
    </row>
    <row r="65" spans="1:9" x14ac:dyDescent="0.3">
      <c r="A65" s="2">
        <f t="shared" si="1"/>
        <v>62</v>
      </c>
      <c r="B65" t="s">
        <v>757</v>
      </c>
      <c r="C65" t="s">
        <v>758</v>
      </c>
      <c r="D65" t="s">
        <v>486</v>
      </c>
      <c r="E65" s="6">
        <v>453.8</v>
      </c>
      <c r="F65" s="3">
        <v>77</v>
      </c>
      <c r="G65" s="3">
        <v>6</v>
      </c>
      <c r="H65" s="4">
        <v>45740</v>
      </c>
      <c r="I65" t="s">
        <v>67</v>
      </c>
    </row>
    <row r="66" spans="1:9" x14ac:dyDescent="0.3">
      <c r="A66" s="2">
        <f t="shared" si="1"/>
        <v>63</v>
      </c>
      <c r="B66" t="s">
        <v>454</v>
      </c>
      <c r="C66" t="s">
        <v>454</v>
      </c>
      <c r="D66" t="s">
        <v>35</v>
      </c>
      <c r="E66" s="6">
        <v>426</v>
      </c>
      <c r="F66" s="3">
        <v>94</v>
      </c>
      <c r="G66" s="3">
        <v>2</v>
      </c>
      <c r="H66" s="4">
        <v>45625</v>
      </c>
      <c r="I66" t="s">
        <v>36</v>
      </c>
    </row>
    <row r="67" spans="1:9" x14ac:dyDescent="0.3">
      <c r="A67" s="2">
        <f t="shared" si="1"/>
        <v>64</v>
      </c>
      <c r="B67" t="s">
        <v>938</v>
      </c>
      <c r="C67" t="s">
        <v>217</v>
      </c>
      <c r="D67" t="s">
        <v>107</v>
      </c>
      <c r="E67" s="6">
        <v>401</v>
      </c>
      <c r="F67" s="3">
        <v>83</v>
      </c>
      <c r="G67" s="3">
        <v>3</v>
      </c>
      <c r="H67" s="4">
        <v>45688</v>
      </c>
      <c r="I67" t="s">
        <v>112</v>
      </c>
    </row>
    <row r="68" spans="1:9" x14ac:dyDescent="0.3">
      <c r="A68" s="2">
        <f t="shared" ref="A68:A97" si="2">IF(B68&lt;&gt;"",ROW()-3,"")</f>
        <v>65</v>
      </c>
      <c r="B68" t="s">
        <v>790</v>
      </c>
      <c r="C68" t="s">
        <v>791</v>
      </c>
      <c r="D68" t="s">
        <v>792</v>
      </c>
      <c r="E68" s="6">
        <v>395</v>
      </c>
      <c r="F68" s="3">
        <v>76</v>
      </c>
      <c r="G68" s="3">
        <v>1</v>
      </c>
      <c r="H68" s="4">
        <v>44707</v>
      </c>
      <c r="I68" t="s">
        <v>439</v>
      </c>
    </row>
    <row r="69" spans="1:9" x14ac:dyDescent="0.3">
      <c r="A69" s="2">
        <f t="shared" si="2"/>
        <v>66</v>
      </c>
      <c r="B69" t="s">
        <v>1009</v>
      </c>
      <c r="C69" t="s">
        <v>565</v>
      </c>
      <c r="D69" t="s">
        <v>39</v>
      </c>
      <c r="E69" s="6">
        <v>386.13</v>
      </c>
      <c r="F69" s="3">
        <v>105</v>
      </c>
      <c r="G69" s="3">
        <v>1</v>
      </c>
      <c r="H69" s="4">
        <v>45359</v>
      </c>
      <c r="I69" t="s">
        <v>953</v>
      </c>
    </row>
    <row r="70" spans="1:9" x14ac:dyDescent="0.3">
      <c r="A70" s="2">
        <f t="shared" si="2"/>
        <v>67</v>
      </c>
      <c r="B70" t="s">
        <v>798</v>
      </c>
      <c r="C70" t="s">
        <v>799</v>
      </c>
      <c r="D70" t="s">
        <v>169</v>
      </c>
      <c r="E70" s="6">
        <v>352</v>
      </c>
      <c r="F70" s="3">
        <v>88</v>
      </c>
      <c r="G70" s="3">
        <v>1</v>
      </c>
      <c r="H70" s="4">
        <v>45352</v>
      </c>
      <c r="I70" t="s">
        <v>800</v>
      </c>
    </row>
    <row r="71" spans="1:9" x14ac:dyDescent="0.3">
      <c r="A71" s="2">
        <f t="shared" si="2"/>
        <v>68</v>
      </c>
      <c r="B71" t="s">
        <v>801</v>
      </c>
      <c r="C71" t="s">
        <v>1010</v>
      </c>
      <c r="D71" t="s">
        <v>803</v>
      </c>
      <c r="E71" s="6">
        <v>324</v>
      </c>
      <c r="F71" s="3">
        <v>81</v>
      </c>
      <c r="G71" s="3">
        <v>1</v>
      </c>
      <c r="H71" s="4">
        <v>43385</v>
      </c>
      <c r="I71" t="s">
        <v>36</v>
      </c>
    </row>
    <row r="72" spans="1:9" x14ac:dyDescent="0.3">
      <c r="A72" s="2">
        <f t="shared" si="2"/>
        <v>69</v>
      </c>
      <c r="B72" t="s">
        <v>966</v>
      </c>
      <c r="C72" t="s">
        <v>313</v>
      </c>
      <c r="D72" t="s">
        <v>314</v>
      </c>
      <c r="E72" s="6">
        <v>314.2</v>
      </c>
      <c r="F72" s="3">
        <v>54</v>
      </c>
      <c r="G72" s="3">
        <v>4</v>
      </c>
      <c r="H72" s="4">
        <v>45695</v>
      </c>
      <c r="I72" t="s">
        <v>36</v>
      </c>
    </row>
    <row r="73" spans="1:9" x14ac:dyDescent="0.3">
      <c r="A73" s="2">
        <f t="shared" si="2"/>
        <v>70</v>
      </c>
      <c r="B73" t="s">
        <v>1011</v>
      </c>
      <c r="C73" t="s">
        <v>810</v>
      </c>
      <c r="D73" t="s">
        <v>811</v>
      </c>
      <c r="E73" s="6">
        <v>304.8</v>
      </c>
      <c r="F73" s="3">
        <v>36</v>
      </c>
      <c r="G73" s="3">
        <v>3</v>
      </c>
      <c r="H73" s="4">
        <v>45740</v>
      </c>
      <c r="I73" t="s">
        <v>67</v>
      </c>
    </row>
    <row r="74" spans="1:9" x14ac:dyDescent="0.3">
      <c r="A74" s="2">
        <f t="shared" si="2"/>
        <v>71</v>
      </c>
      <c r="B74" t="s">
        <v>954</v>
      </c>
      <c r="C74" t="s">
        <v>717</v>
      </c>
      <c r="D74" t="s">
        <v>77</v>
      </c>
      <c r="E74" s="6">
        <v>275</v>
      </c>
      <c r="F74" s="3">
        <v>55</v>
      </c>
      <c r="G74" s="3">
        <v>1</v>
      </c>
      <c r="H74" s="4">
        <v>45317</v>
      </c>
      <c r="I74" t="s">
        <v>292</v>
      </c>
    </row>
    <row r="75" spans="1:9" x14ac:dyDescent="0.3">
      <c r="A75" s="2">
        <f t="shared" si="2"/>
        <v>72</v>
      </c>
      <c r="B75" t="s">
        <v>927</v>
      </c>
      <c r="C75" t="s">
        <v>332</v>
      </c>
      <c r="D75" t="s">
        <v>39</v>
      </c>
      <c r="E75" s="6">
        <v>240.6</v>
      </c>
      <c r="F75" s="3">
        <v>35</v>
      </c>
      <c r="G75" s="3">
        <v>3</v>
      </c>
      <c r="H75" s="4">
        <v>45639</v>
      </c>
      <c r="I75" t="s">
        <v>40</v>
      </c>
    </row>
    <row r="76" spans="1:9" x14ac:dyDescent="0.3">
      <c r="A76" s="2">
        <f t="shared" si="2"/>
        <v>73</v>
      </c>
      <c r="B76" t="s">
        <v>928</v>
      </c>
      <c r="C76" t="s">
        <v>351</v>
      </c>
      <c r="D76" t="s">
        <v>39</v>
      </c>
      <c r="E76" s="6">
        <v>233</v>
      </c>
      <c r="F76" s="3">
        <v>44</v>
      </c>
      <c r="G76" s="3">
        <v>1</v>
      </c>
      <c r="H76" s="4">
        <v>45674</v>
      </c>
      <c r="I76" t="s">
        <v>43</v>
      </c>
    </row>
    <row r="77" spans="1:9" x14ac:dyDescent="0.3">
      <c r="A77" s="2">
        <f t="shared" si="2"/>
        <v>74</v>
      </c>
      <c r="B77" t="s">
        <v>920</v>
      </c>
      <c r="C77" t="s">
        <v>207</v>
      </c>
      <c r="D77" t="s">
        <v>208</v>
      </c>
      <c r="E77" s="6">
        <v>207</v>
      </c>
      <c r="F77" s="3">
        <v>36</v>
      </c>
      <c r="G77" s="3">
        <v>1</v>
      </c>
      <c r="H77" s="4">
        <v>45660</v>
      </c>
      <c r="I77" t="s">
        <v>155</v>
      </c>
    </row>
    <row r="78" spans="1:9" x14ac:dyDescent="0.3">
      <c r="A78" s="2">
        <f t="shared" si="2"/>
        <v>75</v>
      </c>
      <c r="B78" t="s">
        <v>692</v>
      </c>
      <c r="C78" t="s">
        <v>693</v>
      </c>
      <c r="D78" t="s">
        <v>275</v>
      </c>
      <c r="E78" s="6">
        <v>200</v>
      </c>
      <c r="F78" s="3">
        <v>50</v>
      </c>
      <c r="G78" s="3">
        <v>1</v>
      </c>
      <c r="H78" s="4">
        <v>45214</v>
      </c>
      <c r="I78" t="s">
        <v>439</v>
      </c>
    </row>
    <row r="79" spans="1:9" x14ac:dyDescent="0.3">
      <c r="A79" s="2">
        <f t="shared" si="2"/>
        <v>76</v>
      </c>
      <c r="B79" t="s">
        <v>827</v>
      </c>
      <c r="C79" t="s">
        <v>828</v>
      </c>
      <c r="D79" t="s">
        <v>169</v>
      </c>
      <c r="E79" s="6">
        <v>190.5</v>
      </c>
      <c r="F79" s="3">
        <v>33</v>
      </c>
      <c r="G79" s="3">
        <v>5</v>
      </c>
      <c r="H79" s="4">
        <v>45740</v>
      </c>
      <c r="I79" t="s">
        <v>67</v>
      </c>
    </row>
    <row r="80" spans="1:9" x14ac:dyDescent="0.3">
      <c r="A80" s="2">
        <f t="shared" si="2"/>
        <v>77</v>
      </c>
      <c r="B80" t="s">
        <v>96</v>
      </c>
      <c r="C80" t="s">
        <v>96</v>
      </c>
      <c r="D80" t="s">
        <v>97</v>
      </c>
      <c r="E80" s="6">
        <v>163</v>
      </c>
      <c r="F80" s="3">
        <v>22</v>
      </c>
      <c r="G80" s="3">
        <v>1</v>
      </c>
      <c r="H80" s="4">
        <v>45660</v>
      </c>
      <c r="I80" t="s">
        <v>60</v>
      </c>
    </row>
    <row r="81" spans="1:9" x14ac:dyDescent="0.3">
      <c r="A81" s="2">
        <f t="shared" si="2"/>
        <v>78</v>
      </c>
      <c r="B81" t="s">
        <v>978</v>
      </c>
      <c r="C81" t="s">
        <v>978</v>
      </c>
      <c r="D81" t="s">
        <v>673</v>
      </c>
      <c r="E81" s="6">
        <v>155</v>
      </c>
      <c r="F81" s="3">
        <v>31</v>
      </c>
      <c r="G81" s="3">
        <v>1</v>
      </c>
      <c r="H81" s="4">
        <v>41515</v>
      </c>
      <c r="I81" t="s">
        <v>36</v>
      </c>
    </row>
    <row r="82" spans="1:9" x14ac:dyDescent="0.3">
      <c r="A82" s="2">
        <f t="shared" si="2"/>
        <v>79</v>
      </c>
      <c r="B82" t="s">
        <v>494</v>
      </c>
      <c r="C82" t="s">
        <v>495</v>
      </c>
      <c r="D82" t="s">
        <v>39</v>
      </c>
      <c r="E82" s="6">
        <v>142</v>
      </c>
      <c r="F82" s="3">
        <v>30</v>
      </c>
      <c r="G82" s="3">
        <v>1</v>
      </c>
      <c r="H82" s="4">
        <v>45695</v>
      </c>
      <c r="I82" t="s">
        <v>143</v>
      </c>
    </row>
    <row r="83" spans="1:9" x14ac:dyDescent="0.3">
      <c r="A83" s="2">
        <f t="shared" si="2"/>
        <v>80</v>
      </c>
      <c r="B83" t="s">
        <v>783</v>
      </c>
      <c r="C83" t="s">
        <v>784</v>
      </c>
      <c r="D83" t="s">
        <v>785</v>
      </c>
      <c r="E83" s="6">
        <v>141.69999999999999</v>
      </c>
      <c r="F83" s="3">
        <v>26</v>
      </c>
      <c r="G83" s="3">
        <v>1</v>
      </c>
      <c r="H83" s="4">
        <v>45513</v>
      </c>
      <c r="I83" t="s">
        <v>36</v>
      </c>
    </row>
    <row r="84" spans="1:9" x14ac:dyDescent="0.3">
      <c r="A84" s="2">
        <f t="shared" si="2"/>
        <v>81</v>
      </c>
      <c r="B84" t="s">
        <v>745</v>
      </c>
      <c r="C84" t="s">
        <v>746</v>
      </c>
      <c r="D84" t="s">
        <v>750</v>
      </c>
      <c r="E84" s="6">
        <v>140</v>
      </c>
      <c r="F84" s="3">
        <v>35</v>
      </c>
      <c r="G84" s="3">
        <v>1</v>
      </c>
      <c r="H84" s="4">
        <v>44080</v>
      </c>
      <c r="I84" t="s">
        <v>439</v>
      </c>
    </row>
    <row r="85" spans="1:9" x14ac:dyDescent="0.3">
      <c r="A85" s="2">
        <f t="shared" si="2"/>
        <v>82</v>
      </c>
      <c r="B85" t="s">
        <v>805</v>
      </c>
      <c r="C85" t="s">
        <v>806</v>
      </c>
      <c r="D85" t="s">
        <v>807</v>
      </c>
      <c r="E85" s="6">
        <v>120</v>
      </c>
      <c r="F85" s="3">
        <v>24</v>
      </c>
      <c r="G85" s="3">
        <v>1</v>
      </c>
      <c r="H85" s="4">
        <v>44493</v>
      </c>
      <c r="I85" t="s">
        <v>439</v>
      </c>
    </row>
    <row r="86" spans="1:9" x14ac:dyDescent="0.3">
      <c r="A86" s="2">
        <f t="shared" si="2"/>
        <v>83</v>
      </c>
      <c r="B86" t="s">
        <v>1012</v>
      </c>
      <c r="C86" t="s">
        <v>881</v>
      </c>
      <c r="D86" t="s">
        <v>39</v>
      </c>
      <c r="E86" s="6">
        <v>114</v>
      </c>
      <c r="F86" s="3">
        <v>38</v>
      </c>
      <c r="G86" s="3">
        <v>1</v>
      </c>
      <c r="H86" s="4">
        <v>45457</v>
      </c>
      <c r="I86" t="s">
        <v>43</v>
      </c>
    </row>
    <row r="87" spans="1:9" x14ac:dyDescent="0.3">
      <c r="A87" s="2">
        <f t="shared" si="2"/>
        <v>84</v>
      </c>
      <c r="B87" t="s">
        <v>763</v>
      </c>
      <c r="C87" t="s">
        <v>764</v>
      </c>
      <c r="D87" t="s">
        <v>765</v>
      </c>
      <c r="E87" s="6">
        <v>102</v>
      </c>
      <c r="F87" s="3">
        <v>34</v>
      </c>
      <c r="G87" s="3">
        <v>1</v>
      </c>
      <c r="H87" s="4">
        <v>44716</v>
      </c>
      <c r="I87" t="s">
        <v>439</v>
      </c>
    </row>
    <row r="88" spans="1:9" x14ac:dyDescent="0.3">
      <c r="A88" s="2">
        <f t="shared" si="2"/>
        <v>85</v>
      </c>
      <c r="B88" t="s">
        <v>952</v>
      </c>
      <c r="C88" t="s">
        <v>723</v>
      </c>
      <c r="D88" t="s">
        <v>726</v>
      </c>
      <c r="E88" s="6">
        <v>100</v>
      </c>
      <c r="F88" s="3">
        <v>20</v>
      </c>
      <c r="G88" s="3">
        <v>1</v>
      </c>
      <c r="H88" s="4">
        <v>45296</v>
      </c>
      <c r="I88" t="s">
        <v>953</v>
      </c>
    </row>
    <row r="89" spans="1:9" x14ac:dyDescent="0.3">
      <c r="A89" s="2">
        <f t="shared" si="2"/>
        <v>86</v>
      </c>
      <c r="B89" t="s">
        <v>677</v>
      </c>
      <c r="C89" t="s">
        <v>678</v>
      </c>
      <c r="D89" t="s">
        <v>681</v>
      </c>
      <c r="E89" s="6">
        <v>100</v>
      </c>
      <c r="F89" s="3">
        <v>24</v>
      </c>
      <c r="G89" s="3">
        <v>1</v>
      </c>
      <c r="H89" s="4">
        <v>45564</v>
      </c>
      <c r="I89" t="s">
        <v>439</v>
      </c>
    </row>
    <row r="90" spans="1:9" x14ac:dyDescent="0.3">
      <c r="A90" s="2">
        <f t="shared" si="2"/>
        <v>87</v>
      </c>
      <c r="B90" t="s">
        <v>946</v>
      </c>
      <c r="C90" t="s">
        <v>728</v>
      </c>
      <c r="D90" t="s">
        <v>731</v>
      </c>
      <c r="E90" s="6">
        <v>81</v>
      </c>
      <c r="F90" s="3">
        <v>15</v>
      </c>
      <c r="G90" s="3">
        <v>1</v>
      </c>
      <c r="H90" s="4">
        <v>45604</v>
      </c>
      <c r="I90" t="s">
        <v>155</v>
      </c>
    </row>
    <row r="91" spans="1:9" x14ac:dyDescent="0.3">
      <c r="A91" s="2">
        <f t="shared" si="2"/>
        <v>88</v>
      </c>
      <c r="B91" t="s">
        <v>980</v>
      </c>
      <c r="C91" t="s">
        <v>712</v>
      </c>
      <c r="D91" t="s">
        <v>107</v>
      </c>
      <c r="E91" s="6">
        <v>75</v>
      </c>
      <c r="F91" s="3">
        <v>25</v>
      </c>
      <c r="G91" s="3">
        <v>1</v>
      </c>
      <c r="H91" s="4">
        <v>45303</v>
      </c>
      <c r="I91" t="s">
        <v>953</v>
      </c>
    </row>
    <row r="92" spans="1:9" x14ac:dyDescent="0.3">
      <c r="A92" s="2">
        <f t="shared" si="2"/>
        <v>89</v>
      </c>
      <c r="B92" t="s">
        <v>679</v>
      </c>
      <c r="C92" t="s">
        <v>680</v>
      </c>
      <c r="D92" t="s">
        <v>684</v>
      </c>
      <c r="E92" s="6">
        <v>65</v>
      </c>
      <c r="F92" s="3">
        <v>15</v>
      </c>
      <c r="G92" s="3">
        <v>1</v>
      </c>
      <c r="H92" s="4">
        <v>45331</v>
      </c>
      <c r="I92" t="s">
        <v>36</v>
      </c>
    </row>
    <row r="93" spans="1:9" x14ac:dyDescent="0.3">
      <c r="A93" s="2">
        <f t="shared" si="2"/>
        <v>90</v>
      </c>
      <c r="B93" t="s">
        <v>977</v>
      </c>
      <c r="C93" t="s">
        <v>715</v>
      </c>
      <c r="D93" t="s">
        <v>39</v>
      </c>
      <c r="E93" s="6">
        <v>60</v>
      </c>
      <c r="F93" s="3">
        <v>20</v>
      </c>
      <c r="G93" s="3">
        <v>1</v>
      </c>
      <c r="H93" s="4">
        <v>45513</v>
      </c>
      <c r="I93" t="s">
        <v>71</v>
      </c>
    </row>
    <row r="94" spans="1:9" x14ac:dyDescent="0.3">
      <c r="A94" s="2">
        <f t="shared" si="2"/>
        <v>91</v>
      </c>
      <c r="B94" t="s">
        <v>895</v>
      </c>
      <c r="C94" t="s">
        <v>896</v>
      </c>
      <c r="D94" t="s">
        <v>750</v>
      </c>
      <c r="E94" s="6">
        <v>40.700000000000003</v>
      </c>
      <c r="F94" s="3">
        <v>9</v>
      </c>
      <c r="G94" s="3">
        <v>3</v>
      </c>
      <c r="H94" s="4">
        <v>45740</v>
      </c>
      <c r="I94" t="s">
        <v>67</v>
      </c>
    </row>
    <row r="95" spans="1:9" x14ac:dyDescent="0.3">
      <c r="A95" s="2">
        <f t="shared" si="2"/>
        <v>92</v>
      </c>
      <c r="B95" t="s">
        <v>1013</v>
      </c>
      <c r="C95" t="s">
        <v>787</v>
      </c>
      <c r="D95" t="s">
        <v>169</v>
      </c>
      <c r="E95" s="6">
        <v>30</v>
      </c>
      <c r="F95" s="3">
        <v>23</v>
      </c>
      <c r="G95" s="3">
        <v>1</v>
      </c>
      <c r="H95" s="4">
        <v>45233</v>
      </c>
      <c r="I95" t="s">
        <v>292</v>
      </c>
    </row>
    <row r="96" spans="1:9" x14ac:dyDescent="0.3">
      <c r="A96" s="2">
        <f t="shared" si="2"/>
        <v>93</v>
      </c>
      <c r="B96" t="s">
        <v>1014</v>
      </c>
      <c r="C96" t="s">
        <v>865</v>
      </c>
      <c r="D96" t="s">
        <v>523</v>
      </c>
      <c r="E96" s="6">
        <v>24.3</v>
      </c>
      <c r="F96" s="3">
        <v>6</v>
      </c>
      <c r="G96" s="3">
        <v>1</v>
      </c>
      <c r="H96" s="4">
        <v>45740</v>
      </c>
      <c r="I96" t="s">
        <v>67</v>
      </c>
    </row>
    <row r="97" spans="1:9" x14ac:dyDescent="0.3">
      <c r="A97" s="2">
        <f t="shared" si="2"/>
        <v>94</v>
      </c>
      <c r="B97" t="s">
        <v>924</v>
      </c>
      <c r="C97" t="s">
        <v>270</v>
      </c>
      <c r="D97" t="s">
        <v>127</v>
      </c>
      <c r="E97" s="6">
        <v>22.98</v>
      </c>
      <c r="F97" s="3">
        <v>4</v>
      </c>
      <c r="G97" s="3">
        <v>1</v>
      </c>
      <c r="H97" s="4">
        <v>45667</v>
      </c>
      <c r="I97" t="s">
        <v>36</v>
      </c>
    </row>
    <row r="98" spans="1:9" x14ac:dyDescent="0.3">
      <c r="E98" s="7">
        <f>SUBTOTAL(109,Tbl_Filmai_Kovas[Pajamos])</f>
        <v>1520949.8399999996</v>
      </c>
      <c r="F98" s="5">
        <f>SUBTOTAL(109,Tbl_Filmai_Kovas[Žiūrovų skaičius])</f>
        <v>226931</v>
      </c>
    </row>
    <row r="99" spans="1:9" x14ac:dyDescent="0.3">
      <c r="E99" s="7"/>
    </row>
  </sheetData>
  <mergeCells count="1">
    <mergeCell ref="A1:I2"/>
  </mergeCells>
  <dataValidations count="2">
    <dataValidation type="whole" operator="greaterThanOrEqual" allowBlank="1" sqref="F4:F97 G4:G97" xr:uid="{00000000-0002-0000-0300-000000000000}">
      <formula1>0</formula1>
    </dataValidation>
    <dataValidation type="date" allowBlank="1" sqref="H4:H97" xr:uid="{00000000-0002-0000-03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4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26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1015</v>
      </c>
      <c r="C4" t="s">
        <v>38</v>
      </c>
      <c r="D4" t="s">
        <v>39</v>
      </c>
      <c r="E4" s="6">
        <v>1046336.23</v>
      </c>
      <c r="F4" s="3">
        <v>162954</v>
      </c>
      <c r="G4" s="3">
        <v>19</v>
      </c>
      <c r="H4" s="4">
        <v>45751</v>
      </c>
      <c r="I4" t="s">
        <v>40</v>
      </c>
    </row>
    <row r="5" spans="1:9" x14ac:dyDescent="0.3">
      <c r="A5" s="2">
        <f t="shared" si="0"/>
        <v>2</v>
      </c>
      <c r="B5" t="s">
        <v>984</v>
      </c>
      <c r="C5" t="s">
        <v>73</v>
      </c>
      <c r="D5" t="s">
        <v>74</v>
      </c>
      <c r="E5" s="6">
        <v>193084.5</v>
      </c>
      <c r="F5" s="3">
        <v>32982</v>
      </c>
      <c r="G5" s="3">
        <v>24</v>
      </c>
      <c r="H5" s="4">
        <v>45744</v>
      </c>
      <c r="I5" t="s">
        <v>67</v>
      </c>
    </row>
    <row r="6" spans="1:9" x14ac:dyDescent="0.3">
      <c r="A6" s="2">
        <f t="shared" si="0"/>
        <v>3</v>
      </c>
      <c r="B6" t="s">
        <v>34</v>
      </c>
      <c r="C6" t="s">
        <v>34</v>
      </c>
      <c r="D6" t="s">
        <v>35</v>
      </c>
      <c r="E6" s="6">
        <v>127434.82</v>
      </c>
      <c r="F6" s="3">
        <v>18122</v>
      </c>
      <c r="G6" s="3">
        <v>20</v>
      </c>
      <c r="H6" s="4">
        <v>45681</v>
      </c>
      <c r="I6" t="s">
        <v>36</v>
      </c>
    </row>
    <row r="7" spans="1:9" x14ac:dyDescent="0.3">
      <c r="A7" s="2">
        <f t="shared" si="0"/>
        <v>4</v>
      </c>
      <c r="B7" t="s">
        <v>985</v>
      </c>
      <c r="C7" t="s">
        <v>985</v>
      </c>
      <c r="D7" t="s">
        <v>35</v>
      </c>
      <c r="E7" s="6">
        <v>106332.1</v>
      </c>
      <c r="F7" s="3">
        <v>16071</v>
      </c>
      <c r="G7" s="3">
        <v>22</v>
      </c>
      <c r="H7" s="4">
        <v>45740</v>
      </c>
      <c r="I7" t="s">
        <v>67</v>
      </c>
    </row>
    <row r="8" spans="1:9" x14ac:dyDescent="0.3">
      <c r="A8" s="2">
        <f t="shared" si="0"/>
        <v>5</v>
      </c>
      <c r="B8" t="s">
        <v>1016</v>
      </c>
      <c r="C8" t="s">
        <v>215</v>
      </c>
      <c r="D8" t="s">
        <v>39</v>
      </c>
      <c r="E8" s="6">
        <v>54234.77</v>
      </c>
      <c r="F8" s="3">
        <v>8177</v>
      </c>
      <c r="G8" s="3">
        <v>15</v>
      </c>
      <c r="H8" s="4">
        <v>45758</v>
      </c>
      <c r="I8" t="s">
        <v>43</v>
      </c>
    </row>
    <row r="9" spans="1:9" x14ac:dyDescent="0.3">
      <c r="A9" s="2">
        <f t="shared" si="0"/>
        <v>6</v>
      </c>
      <c r="B9" t="s">
        <v>988</v>
      </c>
      <c r="C9" t="s">
        <v>162</v>
      </c>
      <c r="D9" t="s">
        <v>163</v>
      </c>
      <c r="E9" s="6">
        <v>53311.31</v>
      </c>
      <c r="F9" s="3">
        <v>8827</v>
      </c>
      <c r="G9" s="3">
        <v>20</v>
      </c>
      <c r="H9" s="4">
        <v>45744</v>
      </c>
      <c r="I9" t="s">
        <v>36</v>
      </c>
    </row>
    <row r="10" spans="1:9" x14ac:dyDescent="0.3">
      <c r="A10" s="2">
        <f t="shared" si="0"/>
        <v>7</v>
      </c>
      <c r="B10" t="s">
        <v>1017</v>
      </c>
      <c r="C10" t="s">
        <v>183</v>
      </c>
      <c r="D10" t="s">
        <v>39</v>
      </c>
      <c r="E10" s="6">
        <v>43979.54</v>
      </c>
      <c r="F10" s="3">
        <v>6421</v>
      </c>
      <c r="G10" s="3">
        <v>14</v>
      </c>
      <c r="H10" s="4">
        <v>45765</v>
      </c>
      <c r="I10" t="s">
        <v>40</v>
      </c>
    </row>
    <row r="11" spans="1:9" x14ac:dyDescent="0.3">
      <c r="A11" s="2">
        <f t="shared" si="0"/>
        <v>8</v>
      </c>
      <c r="B11" t="s">
        <v>987</v>
      </c>
      <c r="C11" t="s">
        <v>185</v>
      </c>
      <c r="D11" t="s">
        <v>39</v>
      </c>
      <c r="E11" s="6">
        <v>43051.21</v>
      </c>
      <c r="F11" s="3">
        <v>5844</v>
      </c>
      <c r="G11" s="3">
        <v>12</v>
      </c>
      <c r="H11" s="4">
        <v>45744</v>
      </c>
      <c r="I11" t="s">
        <v>36</v>
      </c>
    </row>
    <row r="12" spans="1:9" x14ac:dyDescent="0.3">
      <c r="A12" s="2">
        <f t="shared" si="0"/>
        <v>9</v>
      </c>
      <c r="B12" t="s">
        <v>180</v>
      </c>
      <c r="C12" t="s">
        <v>181</v>
      </c>
      <c r="D12" t="s">
        <v>39</v>
      </c>
      <c r="E12" s="6">
        <v>39721.699999999997</v>
      </c>
      <c r="F12" s="3">
        <v>6129</v>
      </c>
      <c r="G12" s="3">
        <v>13</v>
      </c>
      <c r="H12" s="4">
        <v>45772</v>
      </c>
      <c r="I12" t="s">
        <v>71</v>
      </c>
    </row>
    <row r="13" spans="1:9" x14ac:dyDescent="0.3">
      <c r="A13" s="2">
        <f t="shared" si="0"/>
        <v>10</v>
      </c>
      <c r="B13" t="s">
        <v>1018</v>
      </c>
      <c r="C13" t="s">
        <v>213</v>
      </c>
      <c r="D13" t="s">
        <v>169</v>
      </c>
      <c r="E13" s="6">
        <v>33213.42</v>
      </c>
      <c r="F13" s="3">
        <v>6456</v>
      </c>
      <c r="G13" s="3">
        <v>19</v>
      </c>
      <c r="H13" s="4">
        <v>45765</v>
      </c>
      <c r="I13" t="s">
        <v>953</v>
      </c>
    </row>
    <row r="14" spans="1:9" x14ac:dyDescent="0.3">
      <c r="A14" s="2">
        <f t="shared" si="0"/>
        <v>11</v>
      </c>
      <c r="B14" t="s">
        <v>1019</v>
      </c>
      <c r="C14" t="s">
        <v>294</v>
      </c>
      <c r="D14" t="s">
        <v>39</v>
      </c>
      <c r="E14" s="6">
        <v>27299.53</v>
      </c>
      <c r="F14" s="3">
        <v>4089</v>
      </c>
      <c r="G14" s="3">
        <v>20</v>
      </c>
      <c r="H14" s="4">
        <v>45751</v>
      </c>
      <c r="I14" t="s">
        <v>60</v>
      </c>
    </row>
    <row r="15" spans="1:9" x14ac:dyDescent="0.3">
      <c r="A15" s="2">
        <f t="shared" si="0"/>
        <v>12</v>
      </c>
      <c r="B15" t="s">
        <v>1020</v>
      </c>
      <c r="C15" t="s">
        <v>248</v>
      </c>
      <c r="D15" t="s">
        <v>39</v>
      </c>
      <c r="E15" s="6">
        <v>26305.88</v>
      </c>
      <c r="F15" s="3">
        <v>3710</v>
      </c>
      <c r="G15" s="3">
        <v>15</v>
      </c>
      <c r="H15" s="4">
        <v>45772</v>
      </c>
      <c r="I15" t="s">
        <v>40</v>
      </c>
    </row>
    <row r="16" spans="1:9" x14ac:dyDescent="0.3">
      <c r="A16" s="2">
        <f t="shared" si="0"/>
        <v>13</v>
      </c>
      <c r="B16" t="s">
        <v>1021</v>
      </c>
      <c r="C16" t="s">
        <v>301</v>
      </c>
      <c r="D16" t="s">
        <v>302</v>
      </c>
      <c r="E16" s="6">
        <v>19196.16</v>
      </c>
      <c r="F16" s="3">
        <v>3701</v>
      </c>
      <c r="G16" s="3">
        <v>22</v>
      </c>
      <c r="H16" s="4">
        <v>45765</v>
      </c>
      <c r="I16" t="s">
        <v>143</v>
      </c>
    </row>
    <row r="17" spans="1:9" x14ac:dyDescent="0.3">
      <c r="A17" s="2">
        <f t="shared" si="0"/>
        <v>14</v>
      </c>
      <c r="B17" t="s">
        <v>1022</v>
      </c>
      <c r="C17" t="s">
        <v>349</v>
      </c>
      <c r="D17" t="s">
        <v>39</v>
      </c>
      <c r="E17" s="6">
        <v>18221.240000000002</v>
      </c>
      <c r="F17" s="3">
        <v>2554</v>
      </c>
      <c r="G17" s="3">
        <v>16</v>
      </c>
      <c r="H17" s="4">
        <v>45751</v>
      </c>
      <c r="I17" t="s">
        <v>143</v>
      </c>
    </row>
    <row r="18" spans="1:9" x14ac:dyDescent="0.3">
      <c r="A18" s="2">
        <f t="shared" si="0"/>
        <v>15</v>
      </c>
      <c r="B18" t="s">
        <v>1023</v>
      </c>
      <c r="C18" t="s">
        <v>379</v>
      </c>
      <c r="D18" t="s">
        <v>380</v>
      </c>
      <c r="E18" s="6">
        <v>13611</v>
      </c>
      <c r="F18" s="3">
        <v>2389</v>
      </c>
      <c r="G18" s="3">
        <v>17</v>
      </c>
      <c r="H18" s="4">
        <v>45772</v>
      </c>
      <c r="I18" t="s">
        <v>155</v>
      </c>
    </row>
    <row r="19" spans="1:9" x14ac:dyDescent="0.3">
      <c r="A19" s="2">
        <f t="shared" si="0"/>
        <v>16</v>
      </c>
      <c r="B19" t="s">
        <v>395</v>
      </c>
      <c r="C19" t="s">
        <v>395</v>
      </c>
      <c r="D19" t="s">
        <v>39</v>
      </c>
      <c r="E19" s="6">
        <v>13194.17</v>
      </c>
      <c r="F19" s="3">
        <v>1986</v>
      </c>
      <c r="G19" s="3">
        <v>13</v>
      </c>
      <c r="H19" s="4">
        <v>45765</v>
      </c>
      <c r="I19" t="s">
        <v>60</v>
      </c>
    </row>
    <row r="20" spans="1:9" x14ac:dyDescent="0.3">
      <c r="A20" s="2">
        <f t="shared" si="0"/>
        <v>17</v>
      </c>
      <c r="B20" t="s">
        <v>1024</v>
      </c>
      <c r="C20" t="s">
        <v>341</v>
      </c>
      <c r="D20" t="s">
        <v>342</v>
      </c>
      <c r="E20" s="6">
        <v>12373</v>
      </c>
      <c r="F20" s="3">
        <v>2853</v>
      </c>
      <c r="G20" s="3">
        <v>18</v>
      </c>
      <c r="H20" s="4">
        <v>45758</v>
      </c>
      <c r="I20" t="s">
        <v>155</v>
      </c>
    </row>
    <row r="21" spans="1:9" x14ac:dyDescent="0.3">
      <c r="A21" s="2">
        <f t="shared" si="0"/>
        <v>18</v>
      </c>
      <c r="B21" t="s">
        <v>930</v>
      </c>
      <c r="C21" t="s">
        <v>99</v>
      </c>
      <c r="D21" t="s">
        <v>100</v>
      </c>
      <c r="E21" s="6">
        <v>11623.26</v>
      </c>
      <c r="F21" s="3">
        <v>1732</v>
      </c>
      <c r="G21" s="3">
        <v>11</v>
      </c>
      <c r="H21" s="4">
        <v>45688</v>
      </c>
      <c r="I21" t="s">
        <v>36</v>
      </c>
    </row>
    <row r="22" spans="1:9" x14ac:dyDescent="0.3">
      <c r="A22" s="2">
        <f t="shared" si="0"/>
        <v>19</v>
      </c>
      <c r="B22" t="s">
        <v>918</v>
      </c>
      <c r="C22" t="s">
        <v>69</v>
      </c>
      <c r="D22" t="s">
        <v>70</v>
      </c>
      <c r="E22" s="6">
        <v>10064.41</v>
      </c>
      <c r="F22" s="3">
        <v>1854</v>
      </c>
      <c r="G22" s="3">
        <v>10</v>
      </c>
      <c r="H22" s="4">
        <v>45681</v>
      </c>
      <c r="I22" t="s">
        <v>71</v>
      </c>
    </row>
    <row r="23" spans="1:9" x14ac:dyDescent="0.3">
      <c r="A23" s="2">
        <f t="shared" si="0"/>
        <v>20</v>
      </c>
      <c r="B23" t="s">
        <v>405</v>
      </c>
      <c r="C23" t="s">
        <v>405</v>
      </c>
      <c r="D23" t="s">
        <v>406</v>
      </c>
      <c r="E23" s="6">
        <v>9958.41</v>
      </c>
      <c r="F23" s="3">
        <v>1657</v>
      </c>
      <c r="G23" s="3">
        <v>17</v>
      </c>
      <c r="H23" s="4">
        <v>45758</v>
      </c>
      <c r="I23" t="s">
        <v>407</v>
      </c>
    </row>
    <row r="24" spans="1:9" x14ac:dyDescent="0.3">
      <c r="A24" s="2">
        <f t="shared" si="0"/>
        <v>21</v>
      </c>
      <c r="B24" t="s">
        <v>983</v>
      </c>
      <c r="C24" t="s">
        <v>137</v>
      </c>
      <c r="D24" t="s">
        <v>39</v>
      </c>
      <c r="E24" s="6">
        <v>6434.44</v>
      </c>
      <c r="F24" s="3">
        <v>945</v>
      </c>
      <c r="G24" s="3">
        <v>10</v>
      </c>
      <c r="H24" s="4">
        <v>45723</v>
      </c>
      <c r="I24" t="s">
        <v>40</v>
      </c>
    </row>
    <row r="25" spans="1:9" x14ac:dyDescent="0.3">
      <c r="A25" s="2">
        <f t="shared" si="0"/>
        <v>22</v>
      </c>
      <c r="B25" t="s">
        <v>1025</v>
      </c>
      <c r="C25" t="s">
        <v>426</v>
      </c>
      <c r="D25" t="s">
        <v>39</v>
      </c>
      <c r="E25" s="6">
        <v>6189.25</v>
      </c>
      <c r="F25" s="3">
        <v>1095</v>
      </c>
      <c r="G25" s="3">
        <v>18</v>
      </c>
      <c r="H25" s="4">
        <v>45772</v>
      </c>
      <c r="I25" t="s">
        <v>112</v>
      </c>
    </row>
    <row r="26" spans="1:9" x14ac:dyDescent="0.3">
      <c r="A26" s="2">
        <f t="shared" si="0"/>
        <v>23</v>
      </c>
      <c r="B26" t="s">
        <v>493</v>
      </c>
      <c r="C26" t="s">
        <v>493</v>
      </c>
      <c r="D26" t="s">
        <v>35</v>
      </c>
      <c r="E26" s="6">
        <v>5589</v>
      </c>
      <c r="F26" s="3">
        <v>1160</v>
      </c>
      <c r="G26" s="3">
        <v>19</v>
      </c>
      <c r="H26" s="4">
        <v>45758</v>
      </c>
      <c r="I26" t="s">
        <v>67</v>
      </c>
    </row>
    <row r="27" spans="1:9" x14ac:dyDescent="0.3">
      <c r="A27" s="2">
        <f t="shared" si="0"/>
        <v>24</v>
      </c>
      <c r="B27" t="s">
        <v>963</v>
      </c>
      <c r="C27" t="s">
        <v>168</v>
      </c>
      <c r="D27" t="s">
        <v>169</v>
      </c>
      <c r="E27" s="6">
        <v>5505.14</v>
      </c>
      <c r="F27" s="3">
        <v>1066</v>
      </c>
      <c r="G27" s="3">
        <v>11</v>
      </c>
      <c r="H27" s="4">
        <v>45709</v>
      </c>
      <c r="I27" t="s">
        <v>112</v>
      </c>
    </row>
    <row r="28" spans="1:9" x14ac:dyDescent="0.3">
      <c r="A28" s="2">
        <f t="shared" si="0"/>
        <v>25</v>
      </c>
      <c r="B28" t="s">
        <v>1026</v>
      </c>
      <c r="C28" t="s">
        <v>535</v>
      </c>
      <c r="D28" t="s">
        <v>314</v>
      </c>
      <c r="E28" s="6">
        <v>4910.41</v>
      </c>
      <c r="F28" s="3">
        <v>991</v>
      </c>
      <c r="G28" s="3">
        <v>12</v>
      </c>
      <c r="H28" s="4">
        <v>45758</v>
      </c>
      <c r="I28" t="s">
        <v>447</v>
      </c>
    </row>
    <row r="29" spans="1:9" x14ac:dyDescent="0.3">
      <c r="A29" s="2">
        <f t="shared" si="0"/>
        <v>26</v>
      </c>
      <c r="B29" t="s">
        <v>989</v>
      </c>
      <c r="C29" t="s">
        <v>287</v>
      </c>
      <c r="D29" t="s">
        <v>39</v>
      </c>
      <c r="E29" s="6">
        <v>3562.31</v>
      </c>
      <c r="F29" s="3">
        <v>657</v>
      </c>
      <c r="G29" s="3">
        <v>14</v>
      </c>
      <c r="H29" s="4">
        <v>45737</v>
      </c>
      <c r="I29" t="s">
        <v>43</v>
      </c>
    </row>
    <row r="30" spans="1:9" x14ac:dyDescent="0.3">
      <c r="A30" s="2">
        <f t="shared" si="0"/>
        <v>27</v>
      </c>
      <c r="B30" t="s">
        <v>583</v>
      </c>
      <c r="C30" t="s">
        <v>583</v>
      </c>
      <c r="D30" t="s">
        <v>39</v>
      </c>
      <c r="E30" s="6">
        <v>3345.69</v>
      </c>
      <c r="F30" s="3">
        <v>544</v>
      </c>
      <c r="G30" s="3">
        <v>16</v>
      </c>
      <c r="H30" s="4">
        <v>45758</v>
      </c>
      <c r="I30" t="s">
        <v>36</v>
      </c>
    </row>
    <row r="31" spans="1:9" x14ac:dyDescent="0.3">
      <c r="A31" s="2">
        <f t="shared" si="0"/>
        <v>28</v>
      </c>
      <c r="B31" t="s">
        <v>1027</v>
      </c>
      <c r="C31" t="s">
        <v>606</v>
      </c>
      <c r="D31" t="s">
        <v>193</v>
      </c>
      <c r="E31" s="6">
        <v>2883.07</v>
      </c>
      <c r="F31" s="3">
        <v>433</v>
      </c>
      <c r="G31" s="3">
        <v>11</v>
      </c>
      <c r="H31" s="4">
        <v>45765</v>
      </c>
      <c r="I31" t="s">
        <v>112</v>
      </c>
    </row>
    <row r="32" spans="1:9" x14ac:dyDescent="0.3">
      <c r="A32" s="2">
        <f t="shared" si="0"/>
        <v>29</v>
      </c>
      <c r="B32" t="s">
        <v>986</v>
      </c>
      <c r="C32" t="s">
        <v>233</v>
      </c>
      <c r="D32" t="s">
        <v>127</v>
      </c>
      <c r="E32" s="6">
        <v>2658</v>
      </c>
      <c r="F32" s="3">
        <v>553</v>
      </c>
      <c r="G32" s="3">
        <v>10</v>
      </c>
      <c r="H32" s="4">
        <v>45723</v>
      </c>
      <c r="I32" t="s">
        <v>155</v>
      </c>
    </row>
    <row r="33" spans="1:9" x14ac:dyDescent="0.3">
      <c r="A33" s="2">
        <f t="shared" si="0"/>
        <v>30</v>
      </c>
      <c r="B33" t="s">
        <v>568</v>
      </c>
      <c r="C33" t="s">
        <v>569</v>
      </c>
      <c r="D33" t="s">
        <v>39</v>
      </c>
      <c r="E33" s="6">
        <v>2625.18</v>
      </c>
      <c r="F33" s="3">
        <v>521</v>
      </c>
      <c r="G33" s="3">
        <v>14</v>
      </c>
      <c r="H33" s="4">
        <v>45758</v>
      </c>
      <c r="I33" t="s">
        <v>953</v>
      </c>
    </row>
    <row r="34" spans="1:9" x14ac:dyDescent="0.3">
      <c r="A34" s="2">
        <f t="shared" si="0"/>
        <v>31</v>
      </c>
      <c r="B34" t="s">
        <v>994</v>
      </c>
      <c r="C34" t="s">
        <v>443</v>
      </c>
      <c r="D34" t="s">
        <v>391</v>
      </c>
      <c r="E34" s="6">
        <v>2621.48</v>
      </c>
      <c r="F34" s="3">
        <v>340</v>
      </c>
      <c r="G34" s="3">
        <v>10</v>
      </c>
      <c r="H34" s="4">
        <v>45740</v>
      </c>
      <c r="I34" t="s">
        <v>67</v>
      </c>
    </row>
    <row r="35" spans="1:9" x14ac:dyDescent="0.3">
      <c r="A35" s="2">
        <f t="shared" si="0"/>
        <v>32</v>
      </c>
      <c r="B35" t="s">
        <v>548</v>
      </c>
      <c r="C35" t="s">
        <v>549</v>
      </c>
      <c r="D35" t="s">
        <v>169</v>
      </c>
      <c r="E35" s="6">
        <v>2252.8000000000002</v>
      </c>
      <c r="F35" s="3">
        <v>445</v>
      </c>
      <c r="G35" s="3" t="s">
        <v>50</v>
      </c>
      <c r="H35" s="4">
        <v>45765</v>
      </c>
      <c r="I35" t="s">
        <v>149</v>
      </c>
    </row>
    <row r="36" spans="1:9" x14ac:dyDescent="0.3">
      <c r="A36" s="2">
        <f t="shared" ref="A36:A67" si="1">IF(B36&lt;&gt;"",ROW()-3,"")</f>
        <v>33</v>
      </c>
      <c r="B36" t="s">
        <v>590</v>
      </c>
      <c r="C36" t="s">
        <v>590</v>
      </c>
      <c r="D36" t="s">
        <v>169</v>
      </c>
      <c r="E36" s="6">
        <v>2004.05</v>
      </c>
      <c r="F36" s="3">
        <v>435</v>
      </c>
      <c r="G36" s="3">
        <v>6</v>
      </c>
      <c r="H36" s="4">
        <v>45751</v>
      </c>
      <c r="I36" t="s">
        <v>317</v>
      </c>
    </row>
    <row r="37" spans="1:9" x14ac:dyDescent="0.3">
      <c r="A37" s="2">
        <f t="shared" si="1"/>
        <v>34</v>
      </c>
      <c r="B37" t="s">
        <v>995</v>
      </c>
      <c r="C37" t="s">
        <v>476</v>
      </c>
      <c r="D37" t="s">
        <v>169</v>
      </c>
      <c r="E37" s="6">
        <v>1903.22</v>
      </c>
      <c r="F37" s="3">
        <v>309</v>
      </c>
      <c r="G37" s="3">
        <v>13</v>
      </c>
      <c r="H37" s="4">
        <v>45740</v>
      </c>
      <c r="I37" t="s">
        <v>67</v>
      </c>
    </row>
    <row r="38" spans="1:9" x14ac:dyDescent="0.3">
      <c r="A38" s="2">
        <f t="shared" si="1"/>
        <v>35</v>
      </c>
      <c r="B38" t="s">
        <v>546</v>
      </c>
      <c r="C38" t="s">
        <v>547</v>
      </c>
      <c r="D38" t="s">
        <v>550</v>
      </c>
      <c r="E38" s="6">
        <v>1582.16</v>
      </c>
      <c r="F38" s="3">
        <v>196</v>
      </c>
      <c r="G38" s="3">
        <v>5</v>
      </c>
      <c r="H38" s="4">
        <v>45740</v>
      </c>
      <c r="I38" t="s">
        <v>67</v>
      </c>
    </row>
    <row r="39" spans="1:9" x14ac:dyDescent="0.3">
      <c r="A39" s="2">
        <f t="shared" si="1"/>
        <v>36</v>
      </c>
      <c r="B39" t="s">
        <v>914</v>
      </c>
      <c r="C39" t="s">
        <v>53</v>
      </c>
      <c r="D39" t="s">
        <v>54</v>
      </c>
      <c r="E39" s="6">
        <v>1370.29</v>
      </c>
      <c r="F39" s="3">
        <v>258</v>
      </c>
      <c r="G39" s="3">
        <v>8</v>
      </c>
      <c r="H39" s="4">
        <v>45653</v>
      </c>
      <c r="I39" t="s">
        <v>55</v>
      </c>
    </row>
    <row r="40" spans="1:9" x14ac:dyDescent="0.3">
      <c r="A40" s="2">
        <f t="shared" si="1"/>
        <v>37</v>
      </c>
      <c r="B40" t="s">
        <v>998</v>
      </c>
      <c r="C40" t="s">
        <v>537</v>
      </c>
      <c r="D40" t="s">
        <v>169</v>
      </c>
      <c r="E40" s="6">
        <v>1249.32</v>
      </c>
      <c r="F40" s="3">
        <v>176</v>
      </c>
      <c r="G40" s="3">
        <v>9</v>
      </c>
      <c r="H40" s="4">
        <v>45740</v>
      </c>
      <c r="I40" t="s">
        <v>67</v>
      </c>
    </row>
    <row r="41" spans="1:9" x14ac:dyDescent="0.3">
      <c r="A41" s="2">
        <f t="shared" si="1"/>
        <v>38</v>
      </c>
      <c r="B41" t="s">
        <v>968</v>
      </c>
      <c r="C41" t="s">
        <v>372</v>
      </c>
      <c r="D41" t="s">
        <v>77</v>
      </c>
      <c r="E41" s="6">
        <v>1205.5</v>
      </c>
      <c r="F41" s="3">
        <v>263</v>
      </c>
      <c r="G41" s="3">
        <v>4</v>
      </c>
      <c r="H41" s="4">
        <v>45709</v>
      </c>
      <c r="I41" t="s">
        <v>292</v>
      </c>
    </row>
    <row r="42" spans="1:9" x14ac:dyDescent="0.3">
      <c r="A42" s="2">
        <f t="shared" si="1"/>
        <v>39</v>
      </c>
      <c r="B42" t="s">
        <v>996</v>
      </c>
      <c r="C42" t="s">
        <v>571</v>
      </c>
      <c r="D42" t="s">
        <v>148</v>
      </c>
      <c r="E42" s="6">
        <v>1134.2</v>
      </c>
      <c r="F42" s="3">
        <v>177</v>
      </c>
      <c r="G42" s="3">
        <v>12</v>
      </c>
      <c r="H42" s="4">
        <v>45740</v>
      </c>
      <c r="I42" t="s">
        <v>67</v>
      </c>
    </row>
    <row r="43" spans="1:9" x14ac:dyDescent="0.3">
      <c r="A43" s="2">
        <f t="shared" si="1"/>
        <v>40</v>
      </c>
      <c r="B43" t="s">
        <v>1001</v>
      </c>
      <c r="C43" t="s">
        <v>530</v>
      </c>
      <c r="D43" t="s">
        <v>39</v>
      </c>
      <c r="E43" s="6">
        <v>1126.78</v>
      </c>
      <c r="F43" s="3">
        <v>184</v>
      </c>
      <c r="G43" s="3">
        <v>16</v>
      </c>
      <c r="H43" s="4">
        <v>45744</v>
      </c>
      <c r="I43" t="s">
        <v>36</v>
      </c>
    </row>
    <row r="44" spans="1:9" x14ac:dyDescent="0.3">
      <c r="A44" s="2">
        <f t="shared" si="1"/>
        <v>41</v>
      </c>
      <c r="B44" t="s">
        <v>591</v>
      </c>
      <c r="C44" t="s">
        <v>592</v>
      </c>
      <c r="D44" t="s">
        <v>127</v>
      </c>
      <c r="E44" s="6">
        <v>1077.7</v>
      </c>
      <c r="F44" s="3">
        <v>212</v>
      </c>
      <c r="G44" s="3" t="s">
        <v>50</v>
      </c>
      <c r="H44" s="4">
        <v>45772</v>
      </c>
      <c r="I44" t="s">
        <v>149</v>
      </c>
    </row>
    <row r="45" spans="1:9" x14ac:dyDescent="0.3">
      <c r="A45" s="2">
        <f t="shared" si="1"/>
        <v>42</v>
      </c>
      <c r="B45" t="s">
        <v>919</v>
      </c>
      <c r="C45" t="s">
        <v>147</v>
      </c>
      <c r="D45" t="s">
        <v>148</v>
      </c>
      <c r="E45" s="6">
        <v>971</v>
      </c>
      <c r="F45" s="3">
        <v>250</v>
      </c>
      <c r="G45" s="3" t="s">
        <v>50</v>
      </c>
      <c r="H45" s="4">
        <v>45653</v>
      </c>
      <c r="I45" t="s">
        <v>149</v>
      </c>
    </row>
    <row r="46" spans="1:9" x14ac:dyDescent="0.3">
      <c r="A46" s="2">
        <f t="shared" si="1"/>
        <v>43</v>
      </c>
      <c r="B46" t="s">
        <v>999</v>
      </c>
      <c r="C46" t="s">
        <v>604</v>
      </c>
      <c r="D46" t="s">
        <v>607</v>
      </c>
      <c r="E46" s="6">
        <v>930.1</v>
      </c>
      <c r="F46" s="3">
        <v>154</v>
      </c>
      <c r="G46" s="3">
        <v>5</v>
      </c>
      <c r="H46" s="4">
        <v>45740</v>
      </c>
      <c r="I46" t="s">
        <v>67</v>
      </c>
    </row>
    <row r="47" spans="1:9" x14ac:dyDescent="0.3">
      <c r="A47" s="2">
        <f t="shared" si="1"/>
        <v>44</v>
      </c>
      <c r="B47" t="s">
        <v>965</v>
      </c>
      <c r="C47" t="s">
        <v>250</v>
      </c>
      <c r="D47" t="s">
        <v>39</v>
      </c>
      <c r="E47" s="6">
        <v>886.9</v>
      </c>
      <c r="F47" s="3">
        <v>114</v>
      </c>
      <c r="G47" s="3">
        <v>1</v>
      </c>
      <c r="H47" s="4">
        <v>45709</v>
      </c>
      <c r="I47" t="s">
        <v>36</v>
      </c>
    </row>
    <row r="48" spans="1:9" x14ac:dyDescent="0.3">
      <c r="A48" s="2">
        <f t="shared" si="1"/>
        <v>45</v>
      </c>
      <c r="B48" t="s">
        <v>1003</v>
      </c>
      <c r="C48" t="s">
        <v>597</v>
      </c>
      <c r="D48" t="s">
        <v>600</v>
      </c>
      <c r="E48" s="6">
        <v>861.09</v>
      </c>
      <c r="F48" s="3">
        <v>143</v>
      </c>
      <c r="G48" s="3">
        <v>9</v>
      </c>
      <c r="H48" s="4">
        <v>45740</v>
      </c>
      <c r="I48" t="s">
        <v>67</v>
      </c>
    </row>
    <row r="49" spans="1:9" x14ac:dyDescent="0.3">
      <c r="A49" s="2">
        <f t="shared" si="1"/>
        <v>46</v>
      </c>
      <c r="B49" t="s">
        <v>991</v>
      </c>
      <c r="C49" t="s">
        <v>357</v>
      </c>
      <c r="D49" t="s">
        <v>39</v>
      </c>
      <c r="E49" s="6">
        <v>710.16</v>
      </c>
      <c r="F49" s="3">
        <v>120</v>
      </c>
      <c r="G49" s="3">
        <v>8</v>
      </c>
      <c r="H49" s="4">
        <v>45737</v>
      </c>
      <c r="I49" t="s">
        <v>55</v>
      </c>
    </row>
    <row r="50" spans="1:9" x14ac:dyDescent="0.3">
      <c r="A50" s="2">
        <f t="shared" si="1"/>
        <v>47</v>
      </c>
      <c r="B50" t="s">
        <v>1002</v>
      </c>
      <c r="C50" t="s">
        <v>582</v>
      </c>
      <c r="D50" t="s">
        <v>169</v>
      </c>
      <c r="E50" s="6">
        <v>652.25</v>
      </c>
      <c r="F50" s="3">
        <v>92</v>
      </c>
      <c r="G50" s="3">
        <v>4</v>
      </c>
      <c r="H50" s="4">
        <v>45740</v>
      </c>
      <c r="I50" t="s">
        <v>67</v>
      </c>
    </row>
    <row r="51" spans="1:9" x14ac:dyDescent="0.3">
      <c r="A51" s="2">
        <f t="shared" si="1"/>
        <v>48</v>
      </c>
      <c r="B51" t="s">
        <v>1000</v>
      </c>
      <c r="C51" t="s">
        <v>611</v>
      </c>
      <c r="D51" t="s">
        <v>614</v>
      </c>
      <c r="E51" s="6">
        <v>615.70000000000005</v>
      </c>
      <c r="F51" s="3">
        <v>81</v>
      </c>
      <c r="G51" s="3">
        <v>5</v>
      </c>
      <c r="H51" s="4">
        <v>45740</v>
      </c>
      <c r="I51" t="s">
        <v>67</v>
      </c>
    </row>
    <row r="52" spans="1:9" x14ac:dyDescent="0.3">
      <c r="A52" s="2">
        <f t="shared" si="1"/>
        <v>49</v>
      </c>
      <c r="B52" t="s">
        <v>971</v>
      </c>
      <c r="C52" t="s">
        <v>433</v>
      </c>
      <c r="D52" t="s">
        <v>169</v>
      </c>
      <c r="E52" s="6">
        <v>592</v>
      </c>
      <c r="F52" s="3">
        <v>115</v>
      </c>
      <c r="G52" s="3" t="s">
        <v>50</v>
      </c>
      <c r="H52" s="4">
        <v>45702</v>
      </c>
      <c r="I52" t="s">
        <v>149</v>
      </c>
    </row>
    <row r="53" spans="1:9" x14ac:dyDescent="0.3">
      <c r="A53" s="2">
        <f t="shared" si="1"/>
        <v>50</v>
      </c>
      <c r="B53" t="s">
        <v>1008</v>
      </c>
      <c r="C53" t="s">
        <v>488</v>
      </c>
      <c r="D53" t="s">
        <v>1197</v>
      </c>
      <c r="E53" s="6">
        <v>517.48</v>
      </c>
      <c r="F53" s="3">
        <v>151</v>
      </c>
      <c r="G53" s="3">
        <v>3</v>
      </c>
      <c r="H53" s="4">
        <v>45541</v>
      </c>
      <c r="I53" t="s">
        <v>112</v>
      </c>
    </row>
    <row r="54" spans="1:9" x14ac:dyDescent="0.3">
      <c r="A54" s="2">
        <f t="shared" si="1"/>
        <v>51</v>
      </c>
      <c r="B54" t="s">
        <v>437</v>
      </c>
      <c r="C54" t="s">
        <v>438</v>
      </c>
      <c r="D54" t="s">
        <v>77</v>
      </c>
      <c r="E54" s="6">
        <v>513</v>
      </c>
      <c r="F54" s="3">
        <v>124</v>
      </c>
      <c r="G54" s="3">
        <v>1</v>
      </c>
      <c r="H54" s="4">
        <v>45592</v>
      </c>
      <c r="I54" t="s">
        <v>439</v>
      </c>
    </row>
    <row r="55" spans="1:9" x14ac:dyDescent="0.3">
      <c r="A55" s="2">
        <f t="shared" si="1"/>
        <v>52</v>
      </c>
      <c r="B55" t="s">
        <v>1004</v>
      </c>
      <c r="C55" t="s">
        <v>637</v>
      </c>
      <c r="D55" t="s">
        <v>77</v>
      </c>
      <c r="E55" s="6">
        <v>497.35</v>
      </c>
      <c r="F55" s="3">
        <v>77</v>
      </c>
      <c r="G55" s="3">
        <v>9</v>
      </c>
      <c r="H55" s="4">
        <v>45740</v>
      </c>
      <c r="I55" t="s">
        <v>67</v>
      </c>
    </row>
    <row r="56" spans="1:9" x14ac:dyDescent="0.3">
      <c r="A56" s="2">
        <f t="shared" si="1"/>
        <v>53</v>
      </c>
      <c r="B56" t="s">
        <v>1013</v>
      </c>
      <c r="C56" t="s">
        <v>787</v>
      </c>
      <c r="D56" t="s">
        <v>169</v>
      </c>
      <c r="E56" s="6">
        <v>474</v>
      </c>
      <c r="F56" s="3">
        <v>137</v>
      </c>
      <c r="G56" s="3">
        <v>1</v>
      </c>
      <c r="H56" s="4">
        <v>45233</v>
      </c>
      <c r="I56" t="s">
        <v>292</v>
      </c>
    </row>
    <row r="57" spans="1:9" x14ac:dyDescent="0.3">
      <c r="A57" s="2">
        <f t="shared" si="1"/>
        <v>54</v>
      </c>
      <c r="B57" t="s">
        <v>916</v>
      </c>
      <c r="C57" t="s">
        <v>91</v>
      </c>
      <c r="D57" t="s">
        <v>92</v>
      </c>
      <c r="E57" s="6">
        <v>463.07</v>
      </c>
      <c r="F57" s="3">
        <v>84</v>
      </c>
      <c r="G57" s="3">
        <v>4</v>
      </c>
      <c r="H57" s="4">
        <v>45625</v>
      </c>
      <c r="I57" t="s">
        <v>43</v>
      </c>
    </row>
    <row r="58" spans="1:9" x14ac:dyDescent="0.3">
      <c r="A58" s="2">
        <f t="shared" si="1"/>
        <v>55</v>
      </c>
      <c r="B58" t="s">
        <v>593</v>
      </c>
      <c r="C58" t="s">
        <v>593</v>
      </c>
      <c r="D58" t="s">
        <v>35</v>
      </c>
      <c r="E58" s="6">
        <v>395.4</v>
      </c>
      <c r="F58" s="3">
        <v>95</v>
      </c>
      <c r="G58" s="3">
        <v>3</v>
      </c>
      <c r="H58" s="4">
        <v>44659</v>
      </c>
      <c r="I58" t="s">
        <v>36</v>
      </c>
    </row>
    <row r="59" spans="1:9" x14ac:dyDescent="0.3">
      <c r="A59" s="2">
        <f t="shared" si="1"/>
        <v>56</v>
      </c>
      <c r="B59" t="s">
        <v>527</v>
      </c>
      <c r="C59" t="s">
        <v>528</v>
      </c>
      <c r="D59" t="s">
        <v>531</v>
      </c>
      <c r="E59" s="6">
        <v>370</v>
      </c>
      <c r="F59" s="3">
        <v>111</v>
      </c>
      <c r="G59" s="3">
        <v>1</v>
      </c>
      <c r="H59" s="4">
        <v>44807</v>
      </c>
      <c r="I59" t="s">
        <v>439</v>
      </c>
    </row>
    <row r="60" spans="1:9" x14ac:dyDescent="0.3">
      <c r="A60" s="2">
        <f t="shared" si="1"/>
        <v>57</v>
      </c>
      <c r="B60" t="s">
        <v>976</v>
      </c>
      <c r="C60" t="s">
        <v>483</v>
      </c>
      <c r="D60" t="s">
        <v>174</v>
      </c>
      <c r="E60" s="6">
        <v>360</v>
      </c>
      <c r="F60" s="3">
        <v>90</v>
      </c>
      <c r="G60" s="3">
        <v>1</v>
      </c>
      <c r="H60" s="4">
        <v>45583</v>
      </c>
      <c r="I60" t="s">
        <v>36</v>
      </c>
    </row>
    <row r="61" spans="1:9" x14ac:dyDescent="0.3">
      <c r="A61" s="2">
        <f t="shared" si="1"/>
        <v>58</v>
      </c>
      <c r="B61" t="s">
        <v>1028</v>
      </c>
      <c r="C61" t="s">
        <v>653</v>
      </c>
      <c r="D61" t="s">
        <v>148</v>
      </c>
      <c r="E61" s="6">
        <v>326</v>
      </c>
      <c r="F61" s="3">
        <v>113</v>
      </c>
      <c r="G61" s="3" t="s">
        <v>50</v>
      </c>
      <c r="H61" s="4">
        <v>45401</v>
      </c>
      <c r="I61" t="s">
        <v>149</v>
      </c>
    </row>
    <row r="62" spans="1:9" x14ac:dyDescent="0.3">
      <c r="A62" s="2">
        <f t="shared" si="1"/>
        <v>59</v>
      </c>
      <c r="B62" t="s">
        <v>993</v>
      </c>
      <c r="C62" t="s">
        <v>435</v>
      </c>
      <c r="D62" t="s">
        <v>436</v>
      </c>
      <c r="E62" s="6">
        <v>316.8</v>
      </c>
      <c r="F62" s="3">
        <v>58</v>
      </c>
      <c r="G62" s="3">
        <v>5</v>
      </c>
      <c r="H62" s="4">
        <v>45740</v>
      </c>
      <c r="I62" t="s">
        <v>67</v>
      </c>
    </row>
    <row r="63" spans="1:9" x14ac:dyDescent="0.3">
      <c r="A63" s="2">
        <f t="shared" si="1"/>
        <v>60</v>
      </c>
      <c r="B63" t="s">
        <v>638</v>
      </c>
      <c r="C63" t="s">
        <v>639</v>
      </c>
      <c r="D63" t="s">
        <v>642</v>
      </c>
      <c r="E63" s="6">
        <v>314</v>
      </c>
      <c r="F63" s="3">
        <v>72</v>
      </c>
      <c r="G63" s="3">
        <v>1</v>
      </c>
      <c r="H63" s="4">
        <v>44302</v>
      </c>
      <c r="I63" t="s">
        <v>439</v>
      </c>
    </row>
    <row r="64" spans="1:9" x14ac:dyDescent="0.3">
      <c r="A64" s="2">
        <f t="shared" si="1"/>
        <v>61</v>
      </c>
      <c r="B64" t="s">
        <v>997</v>
      </c>
      <c r="C64" t="s">
        <v>616</v>
      </c>
      <c r="D64" t="s">
        <v>620</v>
      </c>
      <c r="E64" s="6">
        <v>284.60000000000002</v>
      </c>
      <c r="F64" s="3">
        <v>47</v>
      </c>
      <c r="G64" s="3">
        <v>3</v>
      </c>
      <c r="H64" s="4">
        <v>45740</v>
      </c>
      <c r="I64" t="s">
        <v>67</v>
      </c>
    </row>
    <row r="65" spans="1:9" x14ac:dyDescent="0.3">
      <c r="A65" s="2">
        <f t="shared" si="1"/>
        <v>62</v>
      </c>
      <c r="B65" t="s">
        <v>1005</v>
      </c>
      <c r="C65" t="s">
        <v>650</v>
      </c>
      <c r="D65" t="s">
        <v>77</v>
      </c>
      <c r="E65" s="6">
        <v>255.65</v>
      </c>
      <c r="F65" s="3">
        <v>44</v>
      </c>
      <c r="G65" s="3">
        <v>7</v>
      </c>
      <c r="H65" s="4">
        <v>45740</v>
      </c>
      <c r="I65" t="s">
        <v>67</v>
      </c>
    </row>
    <row r="66" spans="1:9" x14ac:dyDescent="0.3">
      <c r="A66" s="2">
        <f t="shared" si="1"/>
        <v>63</v>
      </c>
      <c r="B66" t="s">
        <v>960</v>
      </c>
      <c r="C66" t="s">
        <v>94</v>
      </c>
      <c r="D66" t="s">
        <v>95</v>
      </c>
      <c r="E66" s="6">
        <v>237</v>
      </c>
      <c r="F66" s="3">
        <v>41</v>
      </c>
      <c r="G66" s="3">
        <v>3</v>
      </c>
      <c r="H66" s="4">
        <v>45702</v>
      </c>
      <c r="I66" t="s">
        <v>60</v>
      </c>
    </row>
    <row r="67" spans="1:9" x14ac:dyDescent="0.3">
      <c r="A67" s="2">
        <f t="shared" si="1"/>
        <v>64</v>
      </c>
      <c r="B67" t="s">
        <v>1006</v>
      </c>
      <c r="C67" t="s">
        <v>648</v>
      </c>
      <c r="D67" t="s">
        <v>651</v>
      </c>
      <c r="E67" s="6">
        <v>223.5</v>
      </c>
      <c r="F67" s="3">
        <v>34</v>
      </c>
      <c r="G67" s="3">
        <v>6</v>
      </c>
      <c r="H67" s="4">
        <v>45740</v>
      </c>
      <c r="I67" t="s">
        <v>67</v>
      </c>
    </row>
    <row r="68" spans="1:9" x14ac:dyDescent="0.3">
      <c r="A68" s="2">
        <f t="shared" ref="A68:A82" si="2">IF(B68&lt;&gt;"",ROW()-3,"")</f>
        <v>65</v>
      </c>
      <c r="B68" t="s">
        <v>1007</v>
      </c>
      <c r="C68" t="s">
        <v>609</v>
      </c>
      <c r="D68" t="s">
        <v>169</v>
      </c>
      <c r="E68" s="6">
        <v>200.9</v>
      </c>
      <c r="F68" s="3">
        <v>34</v>
      </c>
      <c r="G68" s="3">
        <v>3</v>
      </c>
      <c r="H68" s="4">
        <v>45740</v>
      </c>
      <c r="I68" t="s">
        <v>67</v>
      </c>
    </row>
    <row r="69" spans="1:9" x14ac:dyDescent="0.3">
      <c r="A69" s="2">
        <f t="shared" si="2"/>
        <v>66</v>
      </c>
      <c r="B69" t="s">
        <v>688</v>
      </c>
      <c r="C69" t="s">
        <v>688</v>
      </c>
      <c r="D69" t="s">
        <v>691</v>
      </c>
      <c r="E69" s="6">
        <v>192.5</v>
      </c>
      <c r="F69" s="3">
        <v>29</v>
      </c>
      <c r="G69" s="3">
        <v>4</v>
      </c>
      <c r="H69" s="4">
        <v>45740</v>
      </c>
      <c r="I69" t="s">
        <v>67</v>
      </c>
    </row>
    <row r="70" spans="1:9" x14ac:dyDescent="0.3">
      <c r="A70" s="2">
        <f t="shared" si="2"/>
        <v>67</v>
      </c>
      <c r="B70" t="s">
        <v>757</v>
      </c>
      <c r="C70" t="s">
        <v>758</v>
      </c>
      <c r="D70" t="s">
        <v>486</v>
      </c>
      <c r="E70" s="6">
        <v>174.4</v>
      </c>
      <c r="F70" s="3">
        <v>30</v>
      </c>
      <c r="G70" s="3">
        <v>5</v>
      </c>
      <c r="H70" s="4">
        <v>45740</v>
      </c>
      <c r="I70" t="s">
        <v>67</v>
      </c>
    </row>
    <row r="71" spans="1:9" x14ac:dyDescent="0.3">
      <c r="A71" s="2">
        <f t="shared" si="2"/>
        <v>68</v>
      </c>
      <c r="B71" t="s">
        <v>938</v>
      </c>
      <c r="C71" t="s">
        <v>217</v>
      </c>
      <c r="D71" t="s">
        <v>107</v>
      </c>
      <c r="E71" s="6">
        <v>152</v>
      </c>
      <c r="F71" s="3">
        <v>32</v>
      </c>
      <c r="G71" s="3">
        <v>3</v>
      </c>
      <c r="H71" s="4">
        <v>45688</v>
      </c>
      <c r="I71" t="s">
        <v>112</v>
      </c>
    </row>
    <row r="72" spans="1:9" x14ac:dyDescent="0.3">
      <c r="A72" s="2">
        <f t="shared" si="2"/>
        <v>69</v>
      </c>
      <c r="B72" t="s">
        <v>990</v>
      </c>
      <c r="C72" t="s">
        <v>334</v>
      </c>
      <c r="D72" t="s">
        <v>92</v>
      </c>
      <c r="E72" s="6">
        <v>128.19999999999999</v>
      </c>
      <c r="F72" s="3">
        <v>17</v>
      </c>
      <c r="G72" s="3">
        <v>2</v>
      </c>
      <c r="H72" s="4">
        <v>45730</v>
      </c>
      <c r="I72" t="s">
        <v>36</v>
      </c>
    </row>
    <row r="73" spans="1:9" x14ac:dyDescent="0.3">
      <c r="A73" s="2">
        <f t="shared" si="2"/>
        <v>70</v>
      </c>
      <c r="B73" t="s">
        <v>1029</v>
      </c>
      <c r="C73" t="s">
        <v>872</v>
      </c>
      <c r="D73" t="s">
        <v>39</v>
      </c>
      <c r="E73" s="6">
        <v>110.1</v>
      </c>
      <c r="F73" s="3">
        <v>18</v>
      </c>
      <c r="G73" s="3">
        <v>1</v>
      </c>
      <c r="H73" s="4">
        <v>45478</v>
      </c>
      <c r="I73" t="s">
        <v>60</v>
      </c>
    </row>
    <row r="74" spans="1:9" x14ac:dyDescent="0.3">
      <c r="A74" s="2">
        <f t="shared" si="2"/>
        <v>71</v>
      </c>
      <c r="B74" t="s">
        <v>1014</v>
      </c>
      <c r="C74" t="s">
        <v>865</v>
      </c>
      <c r="D74" t="s">
        <v>523</v>
      </c>
      <c r="E74" s="6">
        <v>102</v>
      </c>
      <c r="F74" s="3">
        <v>18</v>
      </c>
      <c r="G74" s="3">
        <v>2</v>
      </c>
      <c r="H74" s="4">
        <v>45740</v>
      </c>
      <c r="I74" t="s">
        <v>67</v>
      </c>
    </row>
    <row r="75" spans="1:9" x14ac:dyDescent="0.3">
      <c r="A75" s="2">
        <f t="shared" si="2"/>
        <v>72</v>
      </c>
      <c r="B75" t="s">
        <v>735</v>
      </c>
      <c r="C75" t="s">
        <v>736</v>
      </c>
      <c r="D75" t="s">
        <v>169</v>
      </c>
      <c r="E75" s="6">
        <v>95</v>
      </c>
      <c r="F75" s="3">
        <v>19</v>
      </c>
      <c r="G75" s="3">
        <v>1</v>
      </c>
      <c r="H75" s="4">
        <v>45371</v>
      </c>
      <c r="I75" t="s">
        <v>439</v>
      </c>
    </row>
    <row r="76" spans="1:9" x14ac:dyDescent="0.3">
      <c r="A76" s="2">
        <f t="shared" si="2"/>
        <v>73</v>
      </c>
      <c r="B76" t="s">
        <v>783</v>
      </c>
      <c r="C76" t="s">
        <v>784</v>
      </c>
      <c r="D76" t="s">
        <v>785</v>
      </c>
      <c r="E76" s="6">
        <v>83.93</v>
      </c>
      <c r="F76" s="3">
        <v>11</v>
      </c>
      <c r="G76" s="3">
        <v>1</v>
      </c>
      <c r="H76" s="4">
        <v>45513</v>
      </c>
      <c r="I76" t="s">
        <v>36</v>
      </c>
    </row>
    <row r="77" spans="1:9" x14ac:dyDescent="0.3">
      <c r="A77" s="2">
        <f t="shared" si="2"/>
        <v>74</v>
      </c>
      <c r="B77" t="s">
        <v>1011</v>
      </c>
      <c r="C77" t="s">
        <v>810</v>
      </c>
      <c r="D77" t="s">
        <v>811</v>
      </c>
      <c r="E77" s="6">
        <v>49.2</v>
      </c>
      <c r="F77" s="3">
        <v>8</v>
      </c>
      <c r="G77" s="3">
        <v>1</v>
      </c>
      <c r="H77" s="4">
        <v>45740</v>
      </c>
      <c r="I77" t="s">
        <v>67</v>
      </c>
    </row>
    <row r="78" spans="1:9" x14ac:dyDescent="0.3">
      <c r="A78" s="2">
        <f t="shared" si="2"/>
        <v>75</v>
      </c>
      <c r="B78" t="s">
        <v>992</v>
      </c>
      <c r="C78" t="s">
        <v>399</v>
      </c>
      <c r="D78" t="s">
        <v>39</v>
      </c>
      <c r="E78" s="6">
        <v>28</v>
      </c>
      <c r="F78" s="3">
        <v>6</v>
      </c>
      <c r="G78" s="3">
        <v>3</v>
      </c>
      <c r="H78" s="4">
        <v>45723</v>
      </c>
      <c r="I78" t="s">
        <v>953</v>
      </c>
    </row>
    <row r="79" spans="1:9" x14ac:dyDescent="0.3">
      <c r="A79" s="2">
        <f t="shared" si="2"/>
        <v>76</v>
      </c>
      <c r="B79" t="s">
        <v>827</v>
      </c>
      <c r="C79" t="s">
        <v>828</v>
      </c>
      <c r="D79" t="s">
        <v>169</v>
      </c>
      <c r="E79" s="6">
        <v>17.399999999999999</v>
      </c>
      <c r="F79" s="3">
        <v>3</v>
      </c>
      <c r="G79" s="3">
        <v>1</v>
      </c>
      <c r="H79" s="4">
        <v>45740</v>
      </c>
      <c r="I79" t="s">
        <v>67</v>
      </c>
    </row>
    <row r="80" spans="1:9" x14ac:dyDescent="0.3">
      <c r="A80" s="2">
        <f t="shared" si="2"/>
        <v>77</v>
      </c>
      <c r="B80" t="s">
        <v>1009</v>
      </c>
      <c r="C80" t="s">
        <v>565</v>
      </c>
      <c r="D80" t="s">
        <v>39</v>
      </c>
      <c r="E80" s="6">
        <v>15.99</v>
      </c>
      <c r="F80" s="3">
        <v>3</v>
      </c>
      <c r="G80" s="3">
        <v>1</v>
      </c>
      <c r="H80" s="4">
        <v>45359</v>
      </c>
      <c r="I80" t="s">
        <v>953</v>
      </c>
    </row>
    <row r="81" spans="1:9" x14ac:dyDescent="0.3">
      <c r="A81" s="2">
        <f t="shared" si="2"/>
        <v>78</v>
      </c>
      <c r="B81" t="s">
        <v>909</v>
      </c>
      <c r="C81" t="s">
        <v>910</v>
      </c>
      <c r="D81" t="s">
        <v>911</v>
      </c>
      <c r="E81" s="6">
        <v>8.6999999999999993</v>
      </c>
      <c r="F81" s="3">
        <v>2</v>
      </c>
      <c r="G81" s="3">
        <v>1</v>
      </c>
      <c r="H81" s="4">
        <v>45744</v>
      </c>
      <c r="I81" t="s">
        <v>67</v>
      </c>
    </row>
    <row r="82" spans="1:9" x14ac:dyDescent="0.3">
      <c r="A82" s="2">
        <f t="shared" si="2"/>
        <v>79</v>
      </c>
      <c r="B82" t="s">
        <v>895</v>
      </c>
      <c r="C82" t="s">
        <v>896</v>
      </c>
      <c r="D82" t="s">
        <v>750</v>
      </c>
      <c r="E82" s="6">
        <v>8.5</v>
      </c>
      <c r="F82" s="3">
        <v>2</v>
      </c>
      <c r="G82" s="3">
        <v>1</v>
      </c>
      <c r="H82" s="4">
        <v>45740</v>
      </c>
      <c r="I82" t="s">
        <v>67</v>
      </c>
    </row>
    <row r="83" spans="1:9" x14ac:dyDescent="0.3">
      <c r="E83" s="7">
        <f>SUBTOTAL(109,Tbl_Filmai_Balandis[Pajamos])</f>
        <v>1976910.5199999991</v>
      </c>
      <c r="F83" s="5">
        <f>SUBTOTAL(109,Tbl_Filmai_Balandis[Žiūrovų skaičius])</f>
        <v>312047</v>
      </c>
    </row>
    <row r="84" spans="1:9" x14ac:dyDescent="0.3">
      <c r="E84" s="7"/>
    </row>
  </sheetData>
  <mergeCells count="1">
    <mergeCell ref="A1:I2"/>
  </mergeCells>
  <dataValidations count="2">
    <dataValidation type="whole" operator="greaterThanOrEqual" allowBlank="1" sqref="F4:F82 G4:G82" xr:uid="{00000000-0002-0000-0400-000000000000}">
      <formula1>0</formula1>
    </dataValidation>
    <dataValidation type="date" allowBlank="1" sqref="H4:H82" xr:uid="{00000000-0002-0000-04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4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27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1030</v>
      </c>
      <c r="C4" t="s">
        <v>48</v>
      </c>
      <c r="D4" t="s">
        <v>39</v>
      </c>
      <c r="E4" s="6">
        <v>226801.64</v>
      </c>
      <c r="F4" s="3">
        <v>39927</v>
      </c>
      <c r="G4" s="3">
        <v>31</v>
      </c>
      <c r="H4" s="4">
        <v>45800</v>
      </c>
      <c r="I4" t="s">
        <v>43</v>
      </c>
    </row>
    <row r="5" spans="1:9" x14ac:dyDescent="0.3">
      <c r="A5" s="2">
        <f t="shared" si="0"/>
        <v>2</v>
      </c>
      <c r="B5" t="s">
        <v>1015</v>
      </c>
      <c r="C5" t="s">
        <v>38</v>
      </c>
      <c r="D5" t="s">
        <v>39</v>
      </c>
      <c r="E5" s="6">
        <v>176782.09</v>
      </c>
      <c r="F5" s="3">
        <v>30052</v>
      </c>
      <c r="G5" s="3">
        <v>17</v>
      </c>
      <c r="H5" s="4">
        <v>45751</v>
      </c>
      <c r="I5" t="s">
        <v>40</v>
      </c>
    </row>
    <row r="6" spans="1:9" x14ac:dyDescent="0.3">
      <c r="A6" s="2">
        <f t="shared" si="0"/>
        <v>3</v>
      </c>
      <c r="B6" t="s">
        <v>122</v>
      </c>
      <c r="C6" t="s">
        <v>122</v>
      </c>
      <c r="D6" t="s">
        <v>39</v>
      </c>
      <c r="E6" s="6">
        <v>139899.70000000001</v>
      </c>
      <c r="F6" s="3">
        <v>18404</v>
      </c>
      <c r="G6" s="3">
        <v>20</v>
      </c>
      <c r="H6" s="4">
        <v>45779</v>
      </c>
      <c r="I6" t="s">
        <v>43</v>
      </c>
    </row>
    <row r="7" spans="1:9" x14ac:dyDescent="0.3">
      <c r="A7" s="2">
        <f t="shared" si="0"/>
        <v>4</v>
      </c>
      <c r="B7" t="s">
        <v>1031</v>
      </c>
      <c r="C7" t="s">
        <v>89</v>
      </c>
      <c r="D7" t="s">
        <v>39</v>
      </c>
      <c r="E7" s="6">
        <v>127531.99</v>
      </c>
      <c r="F7" s="3">
        <v>17354</v>
      </c>
      <c r="G7" s="3">
        <v>23</v>
      </c>
      <c r="H7" s="4">
        <v>45800</v>
      </c>
      <c r="I7" t="s">
        <v>55</v>
      </c>
    </row>
    <row r="8" spans="1:9" x14ac:dyDescent="0.3">
      <c r="A8" s="2">
        <f t="shared" si="0"/>
        <v>5</v>
      </c>
      <c r="B8" t="s">
        <v>1032</v>
      </c>
      <c r="C8" t="s">
        <v>131</v>
      </c>
      <c r="D8" t="s">
        <v>39</v>
      </c>
      <c r="E8" s="6">
        <v>100356.58</v>
      </c>
      <c r="F8" s="3">
        <v>13829</v>
      </c>
      <c r="G8" s="3">
        <v>16</v>
      </c>
      <c r="H8" s="4">
        <v>45793</v>
      </c>
      <c r="I8" t="s">
        <v>40</v>
      </c>
    </row>
    <row r="9" spans="1:9" x14ac:dyDescent="0.3">
      <c r="A9" s="2">
        <f t="shared" si="0"/>
        <v>6</v>
      </c>
      <c r="B9" t="s">
        <v>984</v>
      </c>
      <c r="C9" t="s">
        <v>73</v>
      </c>
      <c r="D9" t="s">
        <v>74</v>
      </c>
      <c r="E9" s="6">
        <v>61226.080000000002</v>
      </c>
      <c r="F9" s="3">
        <v>10560</v>
      </c>
      <c r="G9" s="3">
        <v>18</v>
      </c>
      <c r="H9" s="4">
        <v>45744</v>
      </c>
      <c r="I9" t="s">
        <v>67</v>
      </c>
    </row>
    <row r="10" spans="1:9" x14ac:dyDescent="0.3">
      <c r="A10" s="2">
        <f t="shared" si="0"/>
        <v>7</v>
      </c>
      <c r="B10" t="s">
        <v>34</v>
      </c>
      <c r="C10" t="s">
        <v>34</v>
      </c>
      <c r="D10" t="s">
        <v>35</v>
      </c>
      <c r="E10" s="6">
        <v>49244.47</v>
      </c>
      <c r="F10" s="3">
        <v>7207</v>
      </c>
      <c r="G10" s="3">
        <v>18</v>
      </c>
      <c r="H10" s="4">
        <v>45681</v>
      </c>
      <c r="I10" t="s">
        <v>36</v>
      </c>
    </row>
    <row r="11" spans="1:9" x14ac:dyDescent="0.3">
      <c r="A11" s="2">
        <f t="shared" si="0"/>
        <v>8</v>
      </c>
      <c r="B11" t="s">
        <v>180</v>
      </c>
      <c r="C11" t="s">
        <v>181</v>
      </c>
      <c r="D11" t="s">
        <v>39</v>
      </c>
      <c r="E11" s="6">
        <v>43047.54</v>
      </c>
      <c r="F11" s="3">
        <v>6176</v>
      </c>
      <c r="G11" s="3">
        <v>13</v>
      </c>
      <c r="H11" s="4">
        <v>45772</v>
      </c>
      <c r="I11" t="s">
        <v>71</v>
      </c>
    </row>
    <row r="12" spans="1:9" x14ac:dyDescent="0.3">
      <c r="A12" s="2">
        <f t="shared" si="0"/>
        <v>9</v>
      </c>
      <c r="B12" t="s">
        <v>1017</v>
      </c>
      <c r="C12" t="s">
        <v>183</v>
      </c>
      <c r="D12" t="s">
        <v>39</v>
      </c>
      <c r="E12" s="6">
        <v>36920.79</v>
      </c>
      <c r="F12" s="3">
        <v>5338</v>
      </c>
      <c r="G12" s="3">
        <v>10</v>
      </c>
      <c r="H12" s="4">
        <v>45765</v>
      </c>
      <c r="I12" t="s">
        <v>40</v>
      </c>
    </row>
    <row r="13" spans="1:9" x14ac:dyDescent="0.3">
      <c r="A13" s="2">
        <f t="shared" si="0"/>
        <v>10</v>
      </c>
      <c r="B13" t="s">
        <v>263</v>
      </c>
      <c r="C13" t="s">
        <v>264</v>
      </c>
      <c r="D13" t="s">
        <v>39</v>
      </c>
      <c r="E13" s="6">
        <v>35581</v>
      </c>
      <c r="F13" s="3">
        <v>6811</v>
      </c>
      <c r="G13" s="3">
        <v>1</v>
      </c>
      <c r="H13" s="4">
        <v>45779</v>
      </c>
      <c r="I13" t="s">
        <v>155</v>
      </c>
    </row>
    <row r="14" spans="1:9" x14ac:dyDescent="0.3">
      <c r="A14" s="2">
        <f t="shared" si="0"/>
        <v>11</v>
      </c>
      <c r="B14" t="s">
        <v>1033</v>
      </c>
      <c r="C14" t="s">
        <v>266</v>
      </c>
      <c r="D14" t="s">
        <v>39</v>
      </c>
      <c r="E14" s="6">
        <v>35342.74</v>
      </c>
      <c r="F14" s="3">
        <v>5178</v>
      </c>
      <c r="G14" s="3">
        <v>14</v>
      </c>
      <c r="H14" s="4">
        <v>45786</v>
      </c>
      <c r="I14" t="s">
        <v>36</v>
      </c>
    </row>
    <row r="15" spans="1:9" x14ac:dyDescent="0.3">
      <c r="A15" s="2">
        <f t="shared" si="0"/>
        <v>12</v>
      </c>
      <c r="B15" t="s">
        <v>930</v>
      </c>
      <c r="C15" t="s">
        <v>99</v>
      </c>
      <c r="D15" t="s">
        <v>100</v>
      </c>
      <c r="E15" s="6">
        <v>30925.57</v>
      </c>
      <c r="F15" s="3">
        <v>4428</v>
      </c>
      <c r="G15" s="3">
        <v>12</v>
      </c>
      <c r="H15" s="4">
        <v>45688</v>
      </c>
      <c r="I15" t="s">
        <v>36</v>
      </c>
    </row>
    <row r="16" spans="1:9" x14ac:dyDescent="0.3">
      <c r="A16" s="2">
        <f t="shared" si="0"/>
        <v>13</v>
      </c>
      <c r="B16" t="s">
        <v>1034</v>
      </c>
      <c r="C16" t="s">
        <v>283</v>
      </c>
      <c r="D16" t="s">
        <v>127</v>
      </c>
      <c r="E16" s="6">
        <v>25974.14</v>
      </c>
      <c r="F16" s="3">
        <v>5000</v>
      </c>
      <c r="G16" s="3">
        <v>19</v>
      </c>
      <c r="H16" s="4">
        <v>45794</v>
      </c>
      <c r="I16" t="s">
        <v>36</v>
      </c>
    </row>
    <row r="17" spans="1:9" x14ac:dyDescent="0.3">
      <c r="A17" s="2">
        <f t="shared" si="0"/>
        <v>14</v>
      </c>
      <c r="B17" t="s">
        <v>1018</v>
      </c>
      <c r="C17" t="s">
        <v>213</v>
      </c>
      <c r="D17" t="s">
        <v>169</v>
      </c>
      <c r="E17" s="6">
        <v>23938.39</v>
      </c>
      <c r="F17" s="3">
        <v>4579</v>
      </c>
      <c r="G17" s="3">
        <v>18</v>
      </c>
      <c r="H17" s="4">
        <v>45765</v>
      </c>
      <c r="I17" t="s">
        <v>953</v>
      </c>
    </row>
    <row r="18" spans="1:9" x14ac:dyDescent="0.3">
      <c r="A18" s="2">
        <f t="shared" si="0"/>
        <v>15</v>
      </c>
      <c r="B18" t="s">
        <v>1035</v>
      </c>
      <c r="C18" t="s">
        <v>316</v>
      </c>
      <c r="D18" t="s">
        <v>169</v>
      </c>
      <c r="E18" s="6">
        <v>22405.08</v>
      </c>
      <c r="F18" s="3">
        <v>4329</v>
      </c>
      <c r="G18" s="3">
        <v>18</v>
      </c>
      <c r="H18" s="4">
        <v>45786</v>
      </c>
      <c r="I18" t="s">
        <v>317</v>
      </c>
    </row>
    <row r="19" spans="1:9" x14ac:dyDescent="0.3">
      <c r="A19" s="2">
        <f t="shared" si="0"/>
        <v>16</v>
      </c>
      <c r="B19" t="s">
        <v>1020</v>
      </c>
      <c r="C19" t="s">
        <v>248</v>
      </c>
      <c r="D19" t="s">
        <v>39</v>
      </c>
      <c r="E19" s="6">
        <v>17196.79</v>
      </c>
      <c r="F19" s="3">
        <v>2336</v>
      </c>
      <c r="G19" s="3">
        <v>15</v>
      </c>
      <c r="H19" s="4">
        <v>45772</v>
      </c>
      <c r="I19" t="s">
        <v>40</v>
      </c>
    </row>
    <row r="20" spans="1:9" x14ac:dyDescent="0.3">
      <c r="A20" s="2">
        <f t="shared" si="0"/>
        <v>17</v>
      </c>
      <c r="B20" t="s">
        <v>985</v>
      </c>
      <c r="C20" t="s">
        <v>985</v>
      </c>
      <c r="D20" t="s">
        <v>35</v>
      </c>
      <c r="E20" s="6">
        <v>15676.58</v>
      </c>
      <c r="F20" s="3">
        <v>2036</v>
      </c>
      <c r="G20" s="3">
        <v>12</v>
      </c>
      <c r="H20" s="4">
        <v>45740</v>
      </c>
      <c r="I20" t="s">
        <v>67</v>
      </c>
    </row>
    <row r="21" spans="1:9" x14ac:dyDescent="0.3">
      <c r="A21" s="2">
        <f t="shared" si="0"/>
        <v>18</v>
      </c>
      <c r="B21" t="s">
        <v>1036</v>
      </c>
      <c r="C21" t="s">
        <v>386</v>
      </c>
      <c r="D21" t="s">
        <v>39</v>
      </c>
      <c r="E21" s="6">
        <v>13519.96</v>
      </c>
      <c r="F21" s="3">
        <v>2145</v>
      </c>
      <c r="G21" s="3">
        <v>17</v>
      </c>
      <c r="H21" s="4">
        <v>45786</v>
      </c>
      <c r="I21" t="s">
        <v>36</v>
      </c>
    </row>
    <row r="22" spans="1:9" x14ac:dyDescent="0.3">
      <c r="A22" s="2">
        <f t="shared" si="0"/>
        <v>19</v>
      </c>
      <c r="B22" t="s">
        <v>418</v>
      </c>
      <c r="C22" t="s">
        <v>418</v>
      </c>
      <c r="D22" t="s">
        <v>35</v>
      </c>
      <c r="E22" s="6">
        <v>11119.953600000001</v>
      </c>
      <c r="F22" s="3">
        <v>1932</v>
      </c>
      <c r="G22" s="3">
        <v>20</v>
      </c>
      <c r="H22" s="4">
        <v>45779</v>
      </c>
      <c r="I22" t="s">
        <v>235</v>
      </c>
    </row>
    <row r="23" spans="1:9" x14ac:dyDescent="0.3">
      <c r="A23" s="2">
        <f t="shared" si="0"/>
        <v>20</v>
      </c>
      <c r="B23" t="s">
        <v>988</v>
      </c>
      <c r="C23" t="s">
        <v>162</v>
      </c>
      <c r="D23" t="s">
        <v>163</v>
      </c>
      <c r="E23" s="6">
        <v>10676.41</v>
      </c>
      <c r="F23" s="3">
        <v>2265</v>
      </c>
      <c r="G23" s="3">
        <v>9</v>
      </c>
      <c r="H23" s="4">
        <v>45744</v>
      </c>
      <c r="I23" t="s">
        <v>36</v>
      </c>
    </row>
    <row r="24" spans="1:9" x14ac:dyDescent="0.3">
      <c r="A24" s="2">
        <f t="shared" si="0"/>
        <v>21</v>
      </c>
      <c r="B24" t="s">
        <v>376</v>
      </c>
      <c r="C24" t="s">
        <v>376</v>
      </c>
      <c r="D24" t="s">
        <v>35</v>
      </c>
      <c r="E24" s="6">
        <v>10011.540000000001</v>
      </c>
      <c r="F24" s="3">
        <v>2764</v>
      </c>
      <c r="G24" s="3">
        <v>21</v>
      </c>
      <c r="H24" s="4">
        <v>45793</v>
      </c>
      <c r="I24" t="s">
        <v>1037</v>
      </c>
    </row>
    <row r="25" spans="1:9" x14ac:dyDescent="0.3">
      <c r="A25" s="2">
        <f t="shared" si="0"/>
        <v>22</v>
      </c>
      <c r="B25" t="s">
        <v>1038</v>
      </c>
      <c r="C25" t="s">
        <v>417</v>
      </c>
      <c r="D25" t="s">
        <v>39</v>
      </c>
      <c r="E25" s="6">
        <v>9238.2199999999993</v>
      </c>
      <c r="F25" s="3">
        <v>1414</v>
      </c>
      <c r="G25" s="3">
        <v>17</v>
      </c>
      <c r="H25" s="4">
        <v>45786</v>
      </c>
      <c r="I25" t="s">
        <v>292</v>
      </c>
    </row>
    <row r="26" spans="1:9" x14ac:dyDescent="0.3">
      <c r="A26" s="2">
        <f t="shared" si="0"/>
        <v>23</v>
      </c>
      <c r="B26" t="s">
        <v>1021</v>
      </c>
      <c r="C26" t="s">
        <v>301</v>
      </c>
      <c r="D26" t="s">
        <v>302</v>
      </c>
      <c r="E26" s="6">
        <v>9028.32</v>
      </c>
      <c r="F26" s="3">
        <v>1603</v>
      </c>
      <c r="G26" s="3">
        <v>13</v>
      </c>
      <c r="H26" s="4">
        <v>45765</v>
      </c>
      <c r="I26" t="s">
        <v>143</v>
      </c>
    </row>
    <row r="27" spans="1:9" x14ac:dyDescent="0.3">
      <c r="A27" s="2">
        <f t="shared" si="0"/>
        <v>24</v>
      </c>
      <c r="B27" t="s">
        <v>1039</v>
      </c>
      <c r="C27" t="s">
        <v>281</v>
      </c>
      <c r="D27" t="s">
        <v>39</v>
      </c>
      <c r="E27" s="6">
        <v>7623.85</v>
      </c>
      <c r="F27" s="3">
        <v>1164</v>
      </c>
      <c r="G27" s="3">
        <v>15</v>
      </c>
      <c r="H27" s="4">
        <v>45807</v>
      </c>
      <c r="I27" t="s">
        <v>71</v>
      </c>
    </row>
    <row r="28" spans="1:9" x14ac:dyDescent="0.3">
      <c r="A28" s="2">
        <f t="shared" si="0"/>
        <v>25</v>
      </c>
      <c r="B28" t="s">
        <v>1040</v>
      </c>
      <c r="C28" t="s">
        <v>467</v>
      </c>
      <c r="D28" t="s">
        <v>468</v>
      </c>
      <c r="E28" s="6">
        <v>7072.33</v>
      </c>
      <c r="F28" s="3">
        <v>1072</v>
      </c>
      <c r="G28" s="3">
        <v>15</v>
      </c>
      <c r="H28" s="4">
        <v>45786</v>
      </c>
      <c r="I28" t="s">
        <v>143</v>
      </c>
    </row>
    <row r="29" spans="1:9" x14ac:dyDescent="0.3">
      <c r="A29" s="2">
        <f t="shared" si="0"/>
        <v>26</v>
      </c>
      <c r="B29" t="s">
        <v>1016</v>
      </c>
      <c r="C29" t="s">
        <v>215</v>
      </c>
      <c r="D29" t="s">
        <v>39</v>
      </c>
      <c r="E29" s="6">
        <v>6854.19</v>
      </c>
      <c r="F29" s="3">
        <v>958</v>
      </c>
      <c r="G29" s="3">
        <v>7</v>
      </c>
      <c r="H29" s="4">
        <v>45758</v>
      </c>
      <c r="I29" t="s">
        <v>43</v>
      </c>
    </row>
    <row r="30" spans="1:9" x14ac:dyDescent="0.3">
      <c r="A30" s="2">
        <f t="shared" si="0"/>
        <v>27</v>
      </c>
      <c r="B30" t="s">
        <v>1041</v>
      </c>
      <c r="C30" t="s">
        <v>231</v>
      </c>
      <c r="D30" t="s">
        <v>39</v>
      </c>
      <c r="E30" s="6">
        <v>6113.69</v>
      </c>
      <c r="F30" s="3">
        <v>912</v>
      </c>
      <c r="G30" s="3">
        <v>18</v>
      </c>
      <c r="H30" s="4">
        <v>45807</v>
      </c>
      <c r="I30" t="s">
        <v>60</v>
      </c>
    </row>
    <row r="31" spans="1:9" x14ac:dyDescent="0.3">
      <c r="A31" s="2">
        <f t="shared" si="0"/>
        <v>28</v>
      </c>
      <c r="B31" t="s">
        <v>1042</v>
      </c>
      <c r="C31" t="s">
        <v>256</v>
      </c>
      <c r="D31" t="s">
        <v>39</v>
      </c>
      <c r="E31" s="6">
        <v>6112.66</v>
      </c>
      <c r="F31" s="3">
        <v>822</v>
      </c>
      <c r="G31" s="3">
        <v>15</v>
      </c>
      <c r="H31" s="4">
        <v>45807</v>
      </c>
      <c r="I31" t="s">
        <v>112</v>
      </c>
    </row>
    <row r="32" spans="1:9" x14ac:dyDescent="0.3">
      <c r="A32" s="2">
        <f t="shared" si="0"/>
        <v>29</v>
      </c>
      <c r="B32" t="s">
        <v>460</v>
      </c>
      <c r="C32" t="s">
        <v>461</v>
      </c>
      <c r="D32" t="s">
        <v>431</v>
      </c>
      <c r="E32" s="6">
        <v>5299.5</v>
      </c>
      <c r="F32" s="3">
        <v>874</v>
      </c>
      <c r="G32" s="3" t="s">
        <v>50</v>
      </c>
      <c r="H32" s="4">
        <v>45793</v>
      </c>
      <c r="I32" t="s">
        <v>149</v>
      </c>
    </row>
    <row r="33" spans="1:9" x14ac:dyDescent="0.3">
      <c r="A33" s="2">
        <f t="shared" si="0"/>
        <v>30</v>
      </c>
      <c r="B33" t="s">
        <v>1043</v>
      </c>
      <c r="C33" t="s">
        <v>298</v>
      </c>
      <c r="D33" t="s">
        <v>299</v>
      </c>
      <c r="E33" s="6">
        <v>4596.26</v>
      </c>
      <c r="F33" s="3">
        <v>1025</v>
      </c>
      <c r="G33" s="3">
        <v>17</v>
      </c>
      <c r="H33" s="4">
        <v>45807</v>
      </c>
      <c r="I33" t="s">
        <v>112</v>
      </c>
    </row>
    <row r="34" spans="1:9" x14ac:dyDescent="0.3">
      <c r="A34" s="2">
        <f t="shared" si="0"/>
        <v>31</v>
      </c>
      <c r="B34" t="s">
        <v>1044</v>
      </c>
      <c r="C34" t="s">
        <v>560</v>
      </c>
      <c r="D34" t="s">
        <v>169</v>
      </c>
      <c r="E34" s="6">
        <v>4150.97</v>
      </c>
      <c r="F34" s="3">
        <v>672</v>
      </c>
      <c r="G34" s="3">
        <v>14</v>
      </c>
      <c r="H34" s="4">
        <v>45779</v>
      </c>
      <c r="I34" t="s">
        <v>112</v>
      </c>
    </row>
    <row r="35" spans="1:9" x14ac:dyDescent="0.3">
      <c r="A35" s="2">
        <f t="shared" si="0"/>
        <v>32</v>
      </c>
      <c r="B35" t="s">
        <v>1025</v>
      </c>
      <c r="C35" t="s">
        <v>426</v>
      </c>
      <c r="D35" t="s">
        <v>39</v>
      </c>
      <c r="E35" s="6">
        <v>3992.19</v>
      </c>
      <c r="F35" s="3">
        <v>676</v>
      </c>
      <c r="G35" s="3">
        <v>18</v>
      </c>
      <c r="H35" s="4">
        <v>45772</v>
      </c>
      <c r="I35" t="s">
        <v>112</v>
      </c>
    </row>
    <row r="36" spans="1:9" x14ac:dyDescent="0.3">
      <c r="A36" s="2">
        <f t="shared" ref="A36:A67" si="1">IF(B36&lt;&gt;"",ROW()-3,"")</f>
        <v>33</v>
      </c>
      <c r="B36" t="s">
        <v>1045</v>
      </c>
      <c r="C36" t="s">
        <v>595</v>
      </c>
      <c r="D36" t="s">
        <v>158</v>
      </c>
      <c r="E36" s="6">
        <v>3179.05</v>
      </c>
      <c r="F36" s="3">
        <v>478</v>
      </c>
      <c r="G36" s="3">
        <v>14</v>
      </c>
      <c r="H36" s="4">
        <v>45786</v>
      </c>
      <c r="I36" t="s">
        <v>112</v>
      </c>
    </row>
    <row r="37" spans="1:9" x14ac:dyDescent="0.3">
      <c r="A37" s="2">
        <f t="shared" si="1"/>
        <v>34</v>
      </c>
      <c r="B37" t="s">
        <v>1001</v>
      </c>
      <c r="C37" t="s">
        <v>530</v>
      </c>
      <c r="D37" t="s">
        <v>39</v>
      </c>
      <c r="E37" s="6">
        <v>2243.98</v>
      </c>
      <c r="F37" s="3">
        <v>272</v>
      </c>
      <c r="G37" s="3">
        <v>2</v>
      </c>
      <c r="H37" s="4">
        <v>45744</v>
      </c>
      <c r="I37" t="s">
        <v>36</v>
      </c>
    </row>
    <row r="38" spans="1:9" x14ac:dyDescent="0.3">
      <c r="A38" s="2">
        <f t="shared" si="1"/>
        <v>35</v>
      </c>
      <c r="B38" t="s">
        <v>548</v>
      </c>
      <c r="C38" t="s">
        <v>549</v>
      </c>
      <c r="D38" t="s">
        <v>169</v>
      </c>
      <c r="E38" s="6">
        <v>2159</v>
      </c>
      <c r="F38" s="3">
        <v>470</v>
      </c>
      <c r="G38" s="3" t="s">
        <v>50</v>
      </c>
      <c r="H38" s="4">
        <v>45765</v>
      </c>
      <c r="I38" t="s">
        <v>149</v>
      </c>
    </row>
    <row r="39" spans="1:9" x14ac:dyDescent="0.3">
      <c r="A39" s="2">
        <f t="shared" si="1"/>
        <v>36</v>
      </c>
      <c r="B39" t="s">
        <v>1019</v>
      </c>
      <c r="C39" t="s">
        <v>294</v>
      </c>
      <c r="D39" t="s">
        <v>39</v>
      </c>
      <c r="E39" s="6">
        <v>1903.44</v>
      </c>
      <c r="F39" s="3">
        <v>363</v>
      </c>
      <c r="G39" s="3">
        <v>5</v>
      </c>
      <c r="H39" s="4">
        <v>45751</v>
      </c>
      <c r="I39" t="s">
        <v>60</v>
      </c>
    </row>
    <row r="40" spans="1:9" x14ac:dyDescent="0.3">
      <c r="A40" s="2">
        <f t="shared" si="1"/>
        <v>37</v>
      </c>
      <c r="B40" t="s">
        <v>389</v>
      </c>
      <c r="C40" t="s">
        <v>390</v>
      </c>
      <c r="D40" t="s">
        <v>391</v>
      </c>
      <c r="E40" s="6">
        <v>1758</v>
      </c>
      <c r="F40" s="3">
        <v>368</v>
      </c>
      <c r="G40" s="3">
        <v>2</v>
      </c>
      <c r="H40" s="4">
        <v>45688</v>
      </c>
      <c r="I40" t="s">
        <v>292</v>
      </c>
    </row>
    <row r="41" spans="1:9" x14ac:dyDescent="0.3">
      <c r="A41" s="2">
        <f t="shared" si="1"/>
        <v>38</v>
      </c>
      <c r="B41" t="s">
        <v>405</v>
      </c>
      <c r="C41" t="s">
        <v>405</v>
      </c>
      <c r="D41" t="s">
        <v>406</v>
      </c>
      <c r="E41" s="6">
        <v>1750.8</v>
      </c>
      <c r="F41" s="3">
        <v>299</v>
      </c>
      <c r="G41" s="3">
        <v>5</v>
      </c>
      <c r="H41" s="4">
        <v>45758</v>
      </c>
      <c r="I41" t="s">
        <v>407</v>
      </c>
    </row>
    <row r="42" spans="1:9" x14ac:dyDescent="0.3">
      <c r="A42" s="2">
        <f t="shared" si="1"/>
        <v>39</v>
      </c>
      <c r="B42" t="s">
        <v>1009</v>
      </c>
      <c r="C42" t="s">
        <v>565</v>
      </c>
      <c r="D42" t="s">
        <v>39</v>
      </c>
      <c r="E42" s="6">
        <v>1524.12</v>
      </c>
      <c r="F42" s="3">
        <v>390</v>
      </c>
      <c r="G42" s="3">
        <v>3</v>
      </c>
      <c r="H42" s="4">
        <v>45359</v>
      </c>
      <c r="I42" t="s">
        <v>953</v>
      </c>
    </row>
    <row r="43" spans="1:9" x14ac:dyDescent="0.3">
      <c r="A43" s="2">
        <f t="shared" si="1"/>
        <v>40</v>
      </c>
      <c r="B43" t="s">
        <v>437</v>
      </c>
      <c r="C43" t="s">
        <v>438</v>
      </c>
      <c r="D43" t="s">
        <v>77</v>
      </c>
      <c r="E43" s="6">
        <v>1514</v>
      </c>
      <c r="F43" s="3">
        <v>333</v>
      </c>
      <c r="G43" s="3">
        <v>1</v>
      </c>
      <c r="H43" s="4">
        <v>45592</v>
      </c>
      <c r="I43" t="s">
        <v>439</v>
      </c>
    </row>
    <row r="44" spans="1:9" x14ac:dyDescent="0.3">
      <c r="A44" s="2">
        <f t="shared" si="1"/>
        <v>41</v>
      </c>
      <c r="B44" t="s">
        <v>994</v>
      </c>
      <c r="C44" t="s">
        <v>443</v>
      </c>
      <c r="D44" t="s">
        <v>391</v>
      </c>
      <c r="E44" s="6">
        <v>1398.3499999999979</v>
      </c>
      <c r="F44" s="3">
        <v>173</v>
      </c>
      <c r="G44" s="3">
        <v>3</v>
      </c>
      <c r="H44" s="4">
        <v>45740</v>
      </c>
      <c r="I44" t="s">
        <v>67</v>
      </c>
    </row>
    <row r="45" spans="1:9" x14ac:dyDescent="0.3">
      <c r="A45" s="2">
        <f t="shared" si="1"/>
        <v>42</v>
      </c>
      <c r="B45" t="s">
        <v>974</v>
      </c>
      <c r="C45" t="s">
        <v>472</v>
      </c>
      <c r="D45" t="s">
        <v>473</v>
      </c>
      <c r="E45" s="6">
        <v>1371</v>
      </c>
      <c r="F45" s="3">
        <v>311</v>
      </c>
      <c r="G45" s="3">
        <v>2</v>
      </c>
      <c r="H45" s="4">
        <v>45712</v>
      </c>
      <c r="I45" t="s">
        <v>377</v>
      </c>
    </row>
    <row r="46" spans="1:9" x14ac:dyDescent="0.3">
      <c r="A46" s="2">
        <f t="shared" si="1"/>
        <v>43</v>
      </c>
      <c r="B46" t="s">
        <v>685</v>
      </c>
      <c r="C46" t="s">
        <v>686</v>
      </c>
      <c r="D46" t="s">
        <v>39</v>
      </c>
      <c r="E46" s="6">
        <v>1350</v>
      </c>
      <c r="F46" s="3">
        <v>450</v>
      </c>
      <c r="G46" s="3" t="s">
        <v>50</v>
      </c>
      <c r="H46" s="4">
        <v>45597</v>
      </c>
      <c r="I46" t="s">
        <v>149</v>
      </c>
    </row>
    <row r="47" spans="1:9" x14ac:dyDescent="0.3">
      <c r="A47" s="2">
        <f t="shared" si="1"/>
        <v>44</v>
      </c>
      <c r="B47" t="s">
        <v>590</v>
      </c>
      <c r="C47" t="s">
        <v>590</v>
      </c>
      <c r="D47" t="s">
        <v>169</v>
      </c>
      <c r="E47" s="6">
        <v>1308.99</v>
      </c>
      <c r="F47" s="3">
        <v>342</v>
      </c>
      <c r="G47" s="3">
        <v>4</v>
      </c>
      <c r="H47" s="4">
        <v>45751</v>
      </c>
      <c r="I47" t="s">
        <v>317</v>
      </c>
    </row>
    <row r="48" spans="1:9" x14ac:dyDescent="0.3">
      <c r="A48" s="2">
        <f t="shared" si="1"/>
        <v>45</v>
      </c>
      <c r="B48" t="s">
        <v>968</v>
      </c>
      <c r="C48" t="s">
        <v>372</v>
      </c>
      <c r="D48" t="s">
        <v>77</v>
      </c>
      <c r="E48" s="6">
        <v>1179.2</v>
      </c>
      <c r="F48" s="3">
        <v>206</v>
      </c>
      <c r="G48" s="3">
        <v>2</v>
      </c>
      <c r="H48" s="4">
        <v>45709</v>
      </c>
      <c r="I48" t="s">
        <v>292</v>
      </c>
    </row>
    <row r="49" spans="1:9" x14ac:dyDescent="0.3">
      <c r="A49" s="2">
        <f t="shared" si="1"/>
        <v>46</v>
      </c>
      <c r="B49" t="s">
        <v>998</v>
      </c>
      <c r="C49" t="s">
        <v>537</v>
      </c>
      <c r="D49" t="s">
        <v>169</v>
      </c>
      <c r="E49" s="6">
        <v>1142.21</v>
      </c>
      <c r="F49" s="3">
        <v>155</v>
      </c>
      <c r="G49" s="3">
        <v>3</v>
      </c>
      <c r="H49" s="4">
        <v>45740</v>
      </c>
      <c r="I49" t="s">
        <v>67</v>
      </c>
    </row>
    <row r="50" spans="1:9" x14ac:dyDescent="0.3">
      <c r="A50" s="2">
        <f t="shared" si="1"/>
        <v>47</v>
      </c>
      <c r="B50" t="s">
        <v>963</v>
      </c>
      <c r="C50" t="s">
        <v>168</v>
      </c>
      <c r="D50" t="s">
        <v>169</v>
      </c>
      <c r="E50" s="6">
        <v>1130.7</v>
      </c>
      <c r="F50" s="3">
        <v>222</v>
      </c>
      <c r="G50" s="3">
        <v>4</v>
      </c>
      <c r="H50" s="4">
        <v>45709</v>
      </c>
      <c r="I50" t="s">
        <v>112</v>
      </c>
    </row>
    <row r="51" spans="1:9" x14ac:dyDescent="0.3">
      <c r="A51" s="2">
        <f t="shared" si="1"/>
        <v>48</v>
      </c>
      <c r="B51" t="s">
        <v>593</v>
      </c>
      <c r="C51" t="s">
        <v>593</v>
      </c>
      <c r="D51" t="s">
        <v>35</v>
      </c>
      <c r="E51" s="6">
        <v>1051.92</v>
      </c>
      <c r="F51" s="3">
        <v>252</v>
      </c>
      <c r="G51" s="3">
        <v>4</v>
      </c>
      <c r="H51" s="4">
        <v>44659</v>
      </c>
      <c r="I51" t="s">
        <v>36</v>
      </c>
    </row>
    <row r="52" spans="1:9" x14ac:dyDescent="0.3">
      <c r="A52" s="2">
        <f t="shared" si="1"/>
        <v>49</v>
      </c>
      <c r="B52" t="s">
        <v>568</v>
      </c>
      <c r="C52" t="s">
        <v>569</v>
      </c>
      <c r="D52" t="s">
        <v>39</v>
      </c>
      <c r="E52" s="6">
        <v>937.64</v>
      </c>
      <c r="F52" s="3">
        <v>235</v>
      </c>
      <c r="G52" s="3">
        <v>7</v>
      </c>
      <c r="H52" s="4">
        <v>45758</v>
      </c>
      <c r="I52" t="s">
        <v>953</v>
      </c>
    </row>
    <row r="53" spans="1:9" x14ac:dyDescent="0.3">
      <c r="A53" s="2">
        <f t="shared" si="1"/>
        <v>50</v>
      </c>
      <c r="B53" t="s">
        <v>395</v>
      </c>
      <c r="C53" t="s">
        <v>395</v>
      </c>
      <c r="D53" t="s">
        <v>39</v>
      </c>
      <c r="E53" s="6">
        <v>849.96</v>
      </c>
      <c r="F53" s="3">
        <v>122</v>
      </c>
      <c r="G53" s="3">
        <v>5</v>
      </c>
      <c r="H53" s="4">
        <v>45765</v>
      </c>
      <c r="I53" t="s">
        <v>60</v>
      </c>
    </row>
    <row r="54" spans="1:9" x14ac:dyDescent="0.3">
      <c r="A54" s="2">
        <f t="shared" si="1"/>
        <v>51</v>
      </c>
      <c r="B54" t="s">
        <v>591</v>
      </c>
      <c r="C54" t="s">
        <v>592</v>
      </c>
      <c r="D54" t="s">
        <v>127</v>
      </c>
      <c r="E54" s="6">
        <v>781</v>
      </c>
      <c r="F54" s="3">
        <v>174</v>
      </c>
      <c r="G54" s="3" t="s">
        <v>50</v>
      </c>
      <c r="H54" s="4">
        <v>45772</v>
      </c>
      <c r="I54" t="s">
        <v>149</v>
      </c>
    </row>
    <row r="55" spans="1:9" x14ac:dyDescent="0.3">
      <c r="A55" s="2">
        <f t="shared" si="1"/>
        <v>52</v>
      </c>
      <c r="B55" t="s">
        <v>1007</v>
      </c>
      <c r="C55" t="s">
        <v>609</v>
      </c>
      <c r="D55" t="s">
        <v>169</v>
      </c>
      <c r="E55" s="6">
        <v>772.99999999999955</v>
      </c>
      <c r="F55" s="3">
        <v>182</v>
      </c>
      <c r="G55" s="3">
        <v>1</v>
      </c>
      <c r="H55" s="4">
        <v>45740</v>
      </c>
      <c r="I55" t="s">
        <v>67</v>
      </c>
    </row>
    <row r="56" spans="1:9" x14ac:dyDescent="0.3">
      <c r="A56" s="2">
        <f t="shared" si="1"/>
        <v>53</v>
      </c>
      <c r="B56" t="s">
        <v>918</v>
      </c>
      <c r="C56" t="s">
        <v>69</v>
      </c>
      <c r="D56" t="s">
        <v>70</v>
      </c>
      <c r="E56" s="6">
        <v>771.25</v>
      </c>
      <c r="F56" s="3">
        <v>176</v>
      </c>
      <c r="G56" s="3">
        <v>3</v>
      </c>
      <c r="H56" s="4">
        <v>45681</v>
      </c>
      <c r="I56" t="s">
        <v>71</v>
      </c>
    </row>
    <row r="57" spans="1:9" x14ac:dyDescent="0.3">
      <c r="A57" s="2">
        <f t="shared" si="1"/>
        <v>54</v>
      </c>
      <c r="B57" t="s">
        <v>546</v>
      </c>
      <c r="C57" t="s">
        <v>547</v>
      </c>
      <c r="D57" t="s">
        <v>550</v>
      </c>
      <c r="E57" s="6">
        <v>752.66</v>
      </c>
      <c r="F57" s="3">
        <v>86</v>
      </c>
      <c r="G57" s="3">
        <v>2</v>
      </c>
      <c r="H57" s="4">
        <v>45740</v>
      </c>
      <c r="I57" t="s">
        <v>67</v>
      </c>
    </row>
    <row r="58" spans="1:9" x14ac:dyDescent="0.3">
      <c r="A58" s="2">
        <f t="shared" si="1"/>
        <v>55</v>
      </c>
      <c r="B58" t="s">
        <v>679</v>
      </c>
      <c r="C58" t="s">
        <v>680</v>
      </c>
      <c r="D58" t="s">
        <v>684</v>
      </c>
      <c r="E58" s="6">
        <v>670.9</v>
      </c>
      <c r="F58" s="3">
        <v>197</v>
      </c>
      <c r="G58" s="3">
        <v>2</v>
      </c>
      <c r="H58" s="4">
        <v>45331</v>
      </c>
      <c r="I58" t="s">
        <v>36</v>
      </c>
    </row>
    <row r="59" spans="1:9" x14ac:dyDescent="0.3">
      <c r="A59" s="2">
        <f t="shared" si="1"/>
        <v>56</v>
      </c>
      <c r="B59" t="s">
        <v>954</v>
      </c>
      <c r="C59" t="s">
        <v>717</v>
      </c>
      <c r="D59" t="s">
        <v>77</v>
      </c>
      <c r="E59" s="6">
        <v>630</v>
      </c>
      <c r="F59" s="3">
        <v>105</v>
      </c>
      <c r="G59" s="3">
        <v>1</v>
      </c>
      <c r="H59" s="4">
        <v>45317</v>
      </c>
      <c r="I59" t="s">
        <v>292</v>
      </c>
    </row>
    <row r="60" spans="1:9" x14ac:dyDescent="0.3">
      <c r="A60" s="2">
        <f t="shared" si="1"/>
        <v>57</v>
      </c>
      <c r="B60" t="s">
        <v>493</v>
      </c>
      <c r="C60" t="s">
        <v>493</v>
      </c>
      <c r="D60" t="s">
        <v>35</v>
      </c>
      <c r="E60" s="6">
        <v>472.4</v>
      </c>
      <c r="F60" s="3">
        <v>64</v>
      </c>
      <c r="G60" s="3">
        <v>3</v>
      </c>
      <c r="H60" s="4">
        <v>45758</v>
      </c>
      <c r="I60" t="s">
        <v>67</v>
      </c>
    </row>
    <row r="61" spans="1:9" x14ac:dyDescent="0.3">
      <c r="A61" s="2">
        <f t="shared" si="1"/>
        <v>58</v>
      </c>
      <c r="B61" t="s">
        <v>1008</v>
      </c>
      <c r="C61" t="s">
        <v>488</v>
      </c>
      <c r="D61" t="s">
        <v>489</v>
      </c>
      <c r="E61" s="6">
        <v>454.46</v>
      </c>
      <c r="F61" s="3">
        <v>124</v>
      </c>
      <c r="G61" s="3">
        <v>2</v>
      </c>
      <c r="H61" s="4">
        <v>45541</v>
      </c>
      <c r="I61" t="s">
        <v>112</v>
      </c>
    </row>
    <row r="62" spans="1:9" x14ac:dyDescent="0.3">
      <c r="A62" s="2">
        <f t="shared" si="1"/>
        <v>59</v>
      </c>
      <c r="B62" t="s">
        <v>527</v>
      </c>
      <c r="C62" t="s">
        <v>528</v>
      </c>
      <c r="D62" t="s">
        <v>531</v>
      </c>
      <c r="E62" s="6">
        <v>420</v>
      </c>
      <c r="F62" s="3">
        <v>68</v>
      </c>
      <c r="G62" s="3">
        <v>1</v>
      </c>
      <c r="H62" s="4">
        <v>44807</v>
      </c>
      <c r="I62" t="s">
        <v>439</v>
      </c>
    </row>
    <row r="63" spans="1:9" x14ac:dyDescent="0.3">
      <c r="A63" s="2">
        <f t="shared" si="1"/>
        <v>60</v>
      </c>
      <c r="B63" t="s">
        <v>817</v>
      </c>
      <c r="C63" t="s">
        <v>818</v>
      </c>
      <c r="D63" t="s">
        <v>481</v>
      </c>
      <c r="E63" s="6">
        <v>324</v>
      </c>
      <c r="F63" s="3">
        <v>77</v>
      </c>
      <c r="G63" s="3">
        <v>1</v>
      </c>
      <c r="H63" s="4">
        <v>44673</v>
      </c>
      <c r="I63" t="s">
        <v>292</v>
      </c>
    </row>
    <row r="64" spans="1:9" x14ac:dyDescent="0.3">
      <c r="A64" s="2">
        <f t="shared" si="1"/>
        <v>61</v>
      </c>
      <c r="B64" t="s">
        <v>677</v>
      </c>
      <c r="C64" t="s">
        <v>678</v>
      </c>
      <c r="D64" t="s">
        <v>681</v>
      </c>
      <c r="E64" s="6">
        <v>320</v>
      </c>
      <c r="F64" s="3">
        <v>80</v>
      </c>
      <c r="G64" s="3">
        <v>1</v>
      </c>
      <c r="H64" s="4">
        <v>45564</v>
      </c>
      <c r="I64" t="s">
        <v>439</v>
      </c>
    </row>
    <row r="65" spans="1:9" x14ac:dyDescent="0.3">
      <c r="A65" s="2">
        <f t="shared" si="1"/>
        <v>62</v>
      </c>
      <c r="B65" t="s">
        <v>976</v>
      </c>
      <c r="C65" t="s">
        <v>483</v>
      </c>
      <c r="D65" t="s">
        <v>174</v>
      </c>
      <c r="E65" s="6">
        <v>304</v>
      </c>
      <c r="F65" s="3">
        <v>76</v>
      </c>
      <c r="G65" s="3">
        <v>1</v>
      </c>
      <c r="H65" s="4">
        <v>45583</v>
      </c>
      <c r="I65" t="s">
        <v>36</v>
      </c>
    </row>
    <row r="66" spans="1:9" x14ac:dyDescent="0.3">
      <c r="A66" s="2">
        <f t="shared" si="1"/>
        <v>63</v>
      </c>
      <c r="B66" t="s">
        <v>738</v>
      </c>
      <c r="C66" t="s">
        <v>738</v>
      </c>
      <c r="D66" t="s">
        <v>35</v>
      </c>
      <c r="E66" s="6">
        <v>225</v>
      </c>
      <c r="F66" s="3">
        <v>50</v>
      </c>
      <c r="G66" s="3">
        <v>2</v>
      </c>
      <c r="H66" s="4">
        <v>44974</v>
      </c>
      <c r="I66" t="s">
        <v>36</v>
      </c>
    </row>
    <row r="67" spans="1:9" x14ac:dyDescent="0.3">
      <c r="A67" s="2">
        <f t="shared" si="1"/>
        <v>64</v>
      </c>
      <c r="B67" t="s">
        <v>1046</v>
      </c>
      <c r="C67" t="s">
        <v>573</v>
      </c>
      <c r="D67" t="s">
        <v>169</v>
      </c>
      <c r="E67" s="6">
        <v>221</v>
      </c>
      <c r="F67" s="3">
        <v>42</v>
      </c>
      <c r="G67" s="3" t="s">
        <v>50</v>
      </c>
      <c r="H67" s="4">
        <v>45618</v>
      </c>
      <c r="I67" t="s">
        <v>149</v>
      </c>
    </row>
    <row r="68" spans="1:9" x14ac:dyDescent="0.3">
      <c r="A68" s="2">
        <f t="shared" ref="A68:A92" si="2">IF(B68&lt;&gt;"",ROW()-3,"")</f>
        <v>65</v>
      </c>
      <c r="B68" t="s">
        <v>983</v>
      </c>
      <c r="C68" t="s">
        <v>137</v>
      </c>
      <c r="D68" t="s">
        <v>39</v>
      </c>
      <c r="E68" s="6">
        <v>201</v>
      </c>
      <c r="F68" s="3">
        <v>27</v>
      </c>
      <c r="G68" s="3">
        <v>1</v>
      </c>
      <c r="H68" s="4">
        <v>45723</v>
      </c>
      <c r="I68" t="s">
        <v>40</v>
      </c>
    </row>
    <row r="69" spans="1:9" x14ac:dyDescent="0.3">
      <c r="A69" s="2">
        <f t="shared" si="2"/>
        <v>66</v>
      </c>
      <c r="B69" t="s">
        <v>959</v>
      </c>
      <c r="C69" t="s">
        <v>749</v>
      </c>
      <c r="D69" t="s">
        <v>39</v>
      </c>
      <c r="E69" s="6">
        <v>200</v>
      </c>
      <c r="F69" s="3">
        <v>40</v>
      </c>
      <c r="G69" s="3">
        <v>1</v>
      </c>
      <c r="H69" s="4">
        <v>45401</v>
      </c>
      <c r="I69" t="s">
        <v>60</v>
      </c>
    </row>
    <row r="70" spans="1:9" x14ac:dyDescent="0.3">
      <c r="A70" s="2">
        <f t="shared" si="2"/>
        <v>67</v>
      </c>
      <c r="B70" t="s">
        <v>932</v>
      </c>
      <c r="C70" t="s">
        <v>456</v>
      </c>
      <c r="D70" t="s">
        <v>457</v>
      </c>
      <c r="E70" s="6">
        <v>181.5</v>
      </c>
      <c r="F70" s="3">
        <v>45</v>
      </c>
      <c r="G70" s="3">
        <v>1</v>
      </c>
      <c r="H70" s="4">
        <v>45660</v>
      </c>
      <c r="I70" t="s">
        <v>36</v>
      </c>
    </row>
    <row r="71" spans="1:9" x14ac:dyDescent="0.3">
      <c r="A71" s="2">
        <f t="shared" si="2"/>
        <v>68</v>
      </c>
      <c r="B71" t="s">
        <v>776</v>
      </c>
      <c r="C71" t="s">
        <v>777</v>
      </c>
      <c r="D71" t="s">
        <v>169</v>
      </c>
      <c r="E71" s="6">
        <v>181.5</v>
      </c>
      <c r="F71" s="3">
        <v>36</v>
      </c>
      <c r="G71" s="3">
        <v>1</v>
      </c>
      <c r="H71" s="4">
        <v>45254</v>
      </c>
      <c r="I71" t="s">
        <v>36</v>
      </c>
    </row>
    <row r="72" spans="1:9" x14ac:dyDescent="0.3">
      <c r="A72" s="2">
        <f t="shared" si="2"/>
        <v>69</v>
      </c>
      <c r="B72" t="s">
        <v>1006</v>
      </c>
      <c r="C72" t="s">
        <v>648</v>
      </c>
      <c r="D72" t="s">
        <v>651</v>
      </c>
      <c r="E72" s="6">
        <v>178.8</v>
      </c>
      <c r="F72" s="3">
        <v>31</v>
      </c>
      <c r="G72" s="3">
        <v>1</v>
      </c>
      <c r="H72" s="4">
        <v>45740</v>
      </c>
      <c r="I72" t="s">
        <v>67</v>
      </c>
    </row>
    <row r="73" spans="1:9" x14ac:dyDescent="0.3">
      <c r="A73" s="2">
        <f t="shared" si="2"/>
        <v>70</v>
      </c>
      <c r="B73" t="s">
        <v>996</v>
      </c>
      <c r="C73" t="s">
        <v>571</v>
      </c>
      <c r="D73" t="s">
        <v>148</v>
      </c>
      <c r="E73" s="6">
        <v>176.8</v>
      </c>
      <c r="F73" s="3">
        <v>34</v>
      </c>
      <c r="G73" s="3">
        <v>2</v>
      </c>
      <c r="H73" s="4">
        <v>45740</v>
      </c>
      <c r="I73" t="s">
        <v>67</v>
      </c>
    </row>
    <row r="74" spans="1:9" x14ac:dyDescent="0.3">
      <c r="A74" s="2">
        <f t="shared" si="2"/>
        <v>71</v>
      </c>
      <c r="B74" t="s">
        <v>937</v>
      </c>
      <c r="C74" t="s">
        <v>511</v>
      </c>
      <c r="D74" t="s">
        <v>514</v>
      </c>
      <c r="E74" s="6">
        <v>165</v>
      </c>
      <c r="F74" s="3">
        <v>33</v>
      </c>
      <c r="G74" s="3">
        <v>1</v>
      </c>
      <c r="H74" s="4">
        <v>45639</v>
      </c>
      <c r="I74" t="s">
        <v>67</v>
      </c>
    </row>
    <row r="75" spans="1:9" x14ac:dyDescent="0.3">
      <c r="A75" s="2">
        <f t="shared" si="2"/>
        <v>72</v>
      </c>
      <c r="B75" t="s">
        <v>1047</v>
      </c>
      <c r="C75" t="s">
        <v>744</v>
      </c>
      <c r="D75" t="s">
        <v>747</v>
      </c>
      <c r="E75" s="6">
        <v>148</v>
      </c>
      <c r="F75" s="3">
        <v>37</v>
      </c>
      <c r="G75" s="3">
        <v>1</v>
      </c>
      <c r="H75" s="4">
        <v>45379</v>
      </c>
      <c r="I75" t="s">
        <v>67</v>
      </c>
    </row>
    <row r="76" spans="1:9" x14ac:dyDescent="0.3">
      <c r="A76" s="2">
        <f t="shared" si="2"/>
        <v>73</v>
      </c>
      <c r="B76" t="s">
        <v>1000</v>
      </c>
      <c r="C76" t="s">
        <v>611</v>
      </c>
      <c r="D76" t="s">
        <v>614</v>
      </c>
      <c r="E76" s="6">
        <v>140.94999999999999</v>
      </c>
      <c r="F76" s="3">
        <v>20</v>
      </c>
      <c r="G76" s="3">
        <v>2</v>
      </c>
      <c r="H76" s="4">
        <v>45740</v>
      </c>
      <c r="I76" t="s">
        <v>67</v>
      </c>
    </row>
    <row r="77" spans="1:9" x14ac:dyDescent="0.3">
      <c r="A77" s="2">
        <f t="shared" si="2"/>
        <v>74</v>
      </c>
      <c r="B77" t="s">
        <v>1004</v>
      </c>
      <c r="C77" t="s">
        <v>637</v>
      </c>
      <c r="D77" t="s">
        <v>77</v>
      </c>
      <c r="E77" s="6">
        <v>139</v>
      </c>
      <c r="F77" s="3">
        <v>28</v>
      </c>
      <c r="G77" s="3">
        <v>1</v>
      </c>
      <c r="H77" s="4">
        <v>45740</v>
      </c>
      <c r="I77" t="s">
        <v>67</v>
      </c>
    </row>
    <row r="78" spans="1:9" x14ac:dyDescent="0.3">
      <c r="A78" s="2">
        <f t="shared" si="2"/>
        <v>75</v>
      </c>
      <c r="B78" t="s">
        <v>1003</v>
      </c>
      <c r="C78" t="s">
        <v>597</v>
      </c>
      <c r="D78" t="s">
        <v>600</v>
      </c>
      <c r="E78" s="6">
        <v>108</v>
      </c>
      <c r="F78" s="3">
        <v>27</v>
      </c>
      <c r="G78" s="3">
        <v>2</v>
      </c>
      <c r="H78" s="4">
        <v>45740</v>
      </c>
      <c r="I78" t="s">
        <v>67</v>
      </c>
    </row>
    <row r="79" spans="1:9" x14ac:dyDescent="0.3">
      <c r="A79" s="2">
        <f t="shared" si="2"/>
        <v>76</v>
      </c>
      <c r="B79" t="s">
        <v>692</v>
      </c>
      <c r="C79" t="s">
        <v>693</v>
      </c>
      <c r="D79" t="s">
        <v>275</v>
      </c>
      <c r="E79" s="6">
        <v>96</v>
      </c>
      <c r="F79" s="3">
        <v>24</v>
      </c>
      <c r="G79" s="3">
        <v>1</v>
      </c>
      <c r="H79" s="4">
        <v>45214</v>
      </c>
      <c r="I79" t="s">
        <v>439</v>
      </c>
    </row>
    <row r="80" spans="1:9" x14ac:dyDescent="0.3">
      <c r="A80" s="2">
        <f t="shared" si="2"/>
        <v>77</v>
      </c>
      <c r="B80" t="s">
        <v>997</v>
      </c>
      <c r="C80" t="s">
        <v>616</v>
      </c>
      <c r="D80" t="s">
        <v>620</v>
      </c>
      <c r="E80" s="6">
        <v>92.399999999999636</v>
      </c>
      <c r="F80" s="3">
        <v>14</v>
      </c>
      <c r="G80" s="3">
        <v>1</v>
      </c>
      <c r="H80" s="4">
        <v>45740</v>
      </c>
      <c r="I80" t="s">
        <v>67</v>
      </c>
    </row>
    <row r="81" spans="1:9" x14ac:dyDescent="0.3">
      <c r="A81" s="2">
        <f t="shared" si="2"/>
        <v>78</v>
      </c>
      <c r="B81" t="s">
        <v>1005</v>
      </c>
      <c r="C81" t="s">
        <v>650</v>
      </c>
      <c r="D81" t="s">
        <v>77</v>
      </c>
      <c r="E81" s="6">
        <v>89.43</v>
      </c>
      <c r="F81" s="3">
        <v>20</v>
      </c>
      <c r="G81" s="3">
        <v>1</v>
      </c>
      <c r="H81" s="4">
        <v>45740</v>
      </c>
      <c r="I81" t="s">
        <v>67</v>
      </c>
    </row>
    <row r="82" spans="1:9" x14ac:dyDescent="0.3">
      <c r="A82" s="2">
        <f t="shared" si="2"/>
        <v>79</v>
      </c>
      <c r="B82" t="s">
        <v>583</v>
      </c>
      <c r="C82" t="s">
        <v>583</v>
      </c>
      <c r="D82" t="s">
        <v>39</v>
      </c>
      <c r="E82" s="6">
        <v>87.45</v>
      </c>
      <c r="F82" s="3">
        <v>11</v>
      </c>
      <c r="G82" s="3">
        <v>4</v>
      </c>
      <c r="H82" s="4">
        <v>45758</v>
      </c>
      <c r="I82" t="s">
        <v>36</v>
      </c>
    </row>
    <row r="83" spans="1:9" x14ac:dyDescent="0.3">
      <c r="A83" s="2">
        <f t="shared" si="2"/>
        <v>80</v>
      </c>
      <c r="B83" t="s">
        <v>999</v>
      </c>
      <c r="C83" t="s">
        <v>604</v>
      </c>
      <c r="D83" t="s">
        <v>607</v>
      </c>
      <c r="E83" s="6">
        <v>78.5</v>
      </c>
      <c r="F83" s="3">
        <v>22</v>
      </c>
      <c r="G83" s="3">
        <v>1</v>
      </c>
      <c r="H83" s="4">
        <v>45740</v>
      </c>
      <c r="I83" t="s">
        <v>67</v>
      </c>
    </row>
    <row r="84" spans="1:9" x14ac:dyDescent="0.3">
      <c r="A84" s="2">
        <f t="shared" si="2"/>
        <v>81</v>
      </c>
      <c r="B84" t="s">
        <v>916</v>
      </c>
      <c r="C84" t="s">
        <v>91</v>
      </c>
      <c r="D84" t="s">
        <v>92</v>
      </c>
      <c r="E84" s="6">
        <v>76</v>
      </c>
      <c r="F84" s="3">
        <v>14</v>
      </c>
      <c r="G84" s="3">
        <v>1</v>
      </c>
      <c r="H84" s="4">
        <v>45625</v>
      </c>
      <c r="I84" t="s">
        <v>43</v>
      </c>
    </row>
    <row r="85" spans="1:9" x14ac:dyDescent="0.3">
      <c r="A85" s="2">
        <f t="shared" si="2"/>
        <v>82</v>
      </c>
      <c r="B85" t="s">
        <v>688</v>
      </c>
      <c r="C85" t="s">
        <v>688</v>
      </c>
      <c r="D85" t="s">
        <v>691</v>
      </c>
      <c r="E85" s="6">
        <v>72</v>
      </c>
      <c r="F85" s="3">
        <v>12</v>
      </c>
      <c r="G85" s="3">
        <v>1</v>
      </c>
      <c r="H85" s="4">
        <v>45740</v>
      </c>
      <c r="I85" t="s">
        <v>67</v>
      </c>
    </row>
    <row r="86" spans="1:9" x14ac:dyDescent="0.3">
      <c r="A86" s="2">
        <f t="shared" si="2"/>
        <v>83</v>
      </c>
      <c r="B86" t="s">
        <v>995</v>
      </c>
      <c r="C86" t="s">
        <v>476</v>
      </c>
      <c r="D86" t="s">
        <v>169</v>
      </c>
      <c r="E86" s="6">
        <v>65</v>
      </c>
      <c r="F86" s="3">
        <v>10</v>
      </c>
      <c r="G86" s="3">
        <v>1</v>
      </c>
      <c r="H86" s="4">
        <v>45740</v>
      </c>
      <c r="I86" t="s">
        <v>67</v>
      </c>
    </row>
    <row r="87" spans="1:9" x14ac:dyDescent="0.3">
      <c r="A87" s="2">
        <f t="shared" si="2"/>
        <v>84</v>
      </c>
      <c r="B87" t="s">
        <v>952</v>
      </c>
      <c r="C87" t="s">
        <v>723</v>
      </c>
      <c r="D87" t="s">
        <v>726</v>
      </c>
      <c r="E87" s="6">
        <v>63</v>
      </c>
      <c r="F87" s="3">
        <v>23</v>
      </c>
      <c r="G87" s="3">
        <v>1</v>
      </c>
      <c r="H87" s="4">
        <v>45296</v>
      </c>
      <c r="I87" t="s">
        <v>953</v>
      </c>
    </row>
    <row r="88" spans="1:9" x14ac:dyDescent="0.3">
      <c r="A88" s="2">
        <f t="shared" si="2"/>
        <v>85</v>
      </c>
      <c r="B88" t="s">
        <v>801</v>
      </c>
      <c r="C88" t="s">
        <v>1010</v>
      </c>
      <c r="D88" t="s">
        <v>803</v>
      </c>
      <c r="E88" s="6">
        <v>55</v>
      </c>
      <c r="F88" s="3">
        <v>23</v>
      </c>
      <c r="G88" s="3">
        <v>1</v>
      </c>
      <c r="H88" s="4">
        <v>43385</v>
      </c>
      <c r="I88" t="s">
        <v>36</v>
      </c>
    </row>
    <row r="89" spans="1:9" x14ac:dyDescent="0.3">
      <c r="A89" s="2">
        <f t="shared" si="2"/>
        <v>86</v>
      </c>
      <c r="B89" t="s">
        <v>1002</v>
      </c>
      <c r="C89" t="s">
        <v>582</v>
      </c>
      <c r="D89" t="s">
        <v>169</v>
      </c>
      <c r="E89" s="6">
        <v>46.8</v>
      </c>
      <c r="F89" s="3">
        <v>6</v>
      </c>
      <c r="G89" s="3">
        <v>1</v>
      </c>
      <c r="H89" s="4">
        <v>45740</v>
      </c>
      <c r="I89" t="s">
        <v>67</v>
      </c>
    </row>
    <row r="90" spans="1:9" x14ac:dyDescent="0.3">
      <c r="A90" s="2">
        <f t="shared" si="2"/>
        <v>87</v>
      </c>
      <c r="B90" t="s">
        <v>827</v>
      </c>
      <c r="C90" t="s">
        <v>828</v>
      </c>
      <c r="D90" t="s">
        <v>169</v>
      </c>
      <c r="E90" s="6">
        <v>22</v>
      </c>
      <c r="F90" s="3">
        <v>4</v>
      </c>
      <c r="G90" s="3">
        <v>1</v>
      </c>
      <c r="H90" s="4">
        <v>45740</v>
      </c>
      <c r="I90" t="s">
        <v>67</v>
      </c>
    </row>
    <row r="91" spans="1:9" x14ac:dyDescent="0.3">
      <c r="A91" s="2">
        <f t="shared" si="2"/>
        <v>88</v>
      </c>
      <c r="B91" t="s">
        <v>757</v>
      </c>
      <c r="C91" t="s">
        <v>758</v>
      </c>
      <c r="D91" t="s">
        <v>486</v>
      </c>
      <c r="E91" s="6">
        <v>20</v>
      </c>
      <c r="F91" s="3">
        <v>6</v>
      </c>
      <c r="G91" s="3">
        <v>1</v>
      </c>
      <c r="H91" s="4">
        <v>45740</v>
      </c>
      <c r="I91" t="s">
        <v>67</v>
      </c>
    </row>
    <row r="92" spans="1:9" x14ac:dyDescent="0.3">
      <c r="A92" s="2">
        <f t="shared" si="2"/>
        <v>89</v>
      </c>
      <c r="B92" t="s">
        <v>1048</v>
      </c>
      <c r="C92" t="s">
        <v>913</v>
      </c>
      <c r="D92" t="s">
        <v>39</v>
      </c>
      <c r="E92" s="6">
        <v>5.37</v>
      </c>
      <c r="F92" s="3">
        <v>1</v>
      </c>
      <c r="G92" s="3">
        <v>1</v>
      </c>
      <c r="H92" s="4">
        <v>45156</v>
      </c>
      <c r="I92" t="s">
        <v>143</v>
      </c>
    </row>
    <row r="93" spans="1:9" x14ac:dyDescent="0.3">
      <c r="E93" s="7">
        <f>SUBTOTAL(109,Tbl_Filmai_Gegužė[Pajamos])</f>
        <v>1321822.7435999992</v>
      </c>
      <c r="F93" s="5">
        <f>SUBTOTAL(109,Tbl_Filmai_Gegužė[Žiūrovų skaičius])</f>
        <v>211332</v>
      </c>
    </row>
    <row r="94" spans="1:9" x14ac:dyDescent="0.3">
      <c r="E94" s="7"/>
    </row>
  </sheetData>
  <mergeCells count="1">
    <mergeCell ref="A1:I2"/>
  </mergeCells>
  <dataValidations count="2">
    <dataValidation type="whole" operator="greaterThanOrEqual" allowBlank="1" sqref="F4:F92 G4:G92" xr:uid="{00000000-0002-0000-0500-000000000000}">
      <formula1>0</formula1>
    </dataValidation>
    <dataValidation type="date" allowBlank="1" sqref="H4:H92" xr:uid="{00000000-0002-0000-05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8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28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1030</v>
      </c>
      <c r="C4" t="s">
        <v>48</v>
      </c>
      <c r="D4" t="s">
        <v>39</v>
      </c>
      <c r="E4" s="6">
        <v>332952.43</v>
      </c>
      <c r="F4" s="3">
        <v>60954</v>
      </c>
      <c r="G4" s="3">
        <v>28</v>
      </c>
      <c r="H4" s="4">
        <v>45800</v>
      </c>
      <c r="I4" t="s">
        <v>43</v>
      </c>
    </row>
    <row r="5" spans="1:9" x14ac:dyDescent="0.3">
      <c r="A5" s="2">
        <f t="shared" si="0"/>
        <v>2</v>
      </c>
      <c r="B5" t="s">
        <v>1049</v>
      </c>
      <c r="C5" t="s">
        <v>64</v>
      </c>
      <c r="D5" t="s">
        <v>39</v>
      </c>
      <c r="E5" s="6">
        <v>303765.55</v>
      </c>
      <c r="F5" s="3">
        <v>51450</v>
      </c>
      <c r="G5" s="3">
        <v>35</v>
      </c>
      <c r="H5" s="4">
        <v>45821</v>
      </c>
      <c r="I5" t="s">
        <v>60</v>
      </c>
    </row>
    <row r="6" spans="1:9" x14ac:dyDescent="0.3">
      <c r="A6" s="2">
        <f t="shared" si="0"/>
        <v>3</v>
      </c>
      <c r="B6" t="s">
        <v>46</v>
      </c>
      <c r="C6" t="s">
        <v>46</v>
      </c>
      <c r="D6" t="s">
        <v>39</v>
      </c>
      <c r="E6" s="6">
        <v>174863.02</v>
      </c>
      <c r="F6" s="3">
        <v>22461</v>
      </c>
      <c r="G6" s="3">
        <v>18</v>
      </c>
      <c r="H6" s="4">
        <v>45835</v>
      </c>
      <c r="I6" t="s">
        <v>40</v>
      </c>
    </row>
    <row r="7" spans="1:9" x14ac:dyDescent="0.3">
      <c r="A7" s="2">
        <f t="shared" si="0"/>
        <v>4</v>
      </c>
      <c r="B7" t="s">
        <v>1050</v>
      </c>
      <c r="C7" t="s">
        <v>106</v>
      </c>
      <c r="D7" t="s">
        <v>107</v>
      </c>
      <c r="E7" s="6">
        <v>137047.29</v>
      </c>
      <c r="F7" s="3">
        <v>18924</v>
      </c>
      <c r="G7" s="3">
        <v>16</v>
      </c>
      <c r="H7" s="4">
        <v>45828</v>
      </c>
      <c r="I7" t="s">
        <v>71</v>
      </c>
    </row>
    <row r="8" spans="1:9" x14ac:dyDescent="0.3">
      <c r="A8" s="2">
        <f t="shared" si="0"/>
        <v>5</v>
      </c>
      <c r="B8" t="s">
        <v>1051</v>
      </c>
      <c r="C8" t="s">
        <v>135</v>
      </c>
      <c r="D8" t="s">
        <v>39</v>
      </c>
      <c r="E8" s="6">
        <v>114732.77</v>
      </c>
      <c r="F8" s="3">
        <v>15394</v>
      </c>
      <c r="G8" s="3">
        <v>15</v>
      </c>
      <c r="H8" s="4">
        <v>45814</v>
      </c>
      <c r="I8" t="s">
        <v>953</v>
      </c>
    </row>
    <row r="9" spans="1:9" x14ac:dyDescent="0.3">
      <c r="A9" s="2">
        <f t="shared" si="0"/>
        <v>6</v>
      </c>
      <c r="B9" t="s">
        <v>1031</v>
      </c>
      <c r="C9" t="s">
        <v>89</v>
      </c>
      <c r="D9" t="s">
        <v>39</v>
      </c>
      <c r="E9" s="6">
        <v>101010.09</v>
      </c>
      <c r="F9" s="3">
        <v>14856</v>
      </c>
      <c r="G9" s="3">
        <v>20</v>
      </c>
      <c r="H9" s="4">
        <v>45800</v>
      </c>
      <c r="I9" t="s">
        <v>55</v>
      </c>
    </row>
    <row r="10" spans="1:9" x14ac:dyDescent="0.3">
      <c r="A10" s="2">
        <f t="shared" si="0"/>
        <v>7</v>
      </c>
      <c r="B10" t="s">
        <v>115</v>
      </c>
      <c r="C10" t="s">
        <v>115</v>
      </c>
      <c r="D10" t="s">
        <v>39</v>
      </c>
      <c r="E10" s="6">
        <v>41103.86</v>
      </c>
      <c r="F10" s="3">
        <v>7613</v>
      </c>
      <c r="G10" s="3">
        <v>24</v>
      </c>
      <c r="H10" s="4">
        <v>45835</v>
      </c>
      <c r="I10" t="s">
        <v>43</v>
      </c>
    </row>
    <row r="11" spans="1:9" x14ac:dyDescent="0.3">
      <c r="A11" s="2">
        <f t="shared" si="0"/>
        <v>8</v>
      </c>
      <c r="B11" t="s">
        <v>1041</v>
      </c>
      <c r="C11" t="s">
        <v>231</v>
      </c>
      <c r="D11" t="s">
        <v>39</v>
      </c>
      <c r="E11" s="6">
        <v>36269.65</v>
      </c>
      <c r="F11" s="3">
        <v>5773</v>
      </c>
      <c r="G11" s="3">
        <v>19</v>
      </c>
      <c r="H11" s="4">
        <v>45807</v>
      </c>
      <c r="I11" t="s">
        <v>60</v>
      </c>
    </row>
    <row r="12" spans="1:9" x14ac:dyDescent="0.3">
      <c r="A12" s="2">
        <f t="shared" si="0"/>
        <v>9</v>
      </c>
      <c r="B12" t="s">
        <v>1052</v>
      </c>
      <c r="C12" t="s">
        <v>274</v>
      </c>
      <c r="D12" t="s">
        <v>275</v>
      </c>
      <c r="E12" s="6">
        <v>34490.74</v>
      </c>
      <c r="F12" s="3">
        <v>7030</v>
      </c>
      <c r="G12" s="3">
        <v>17</v>
      </c>
      <c r="H12" s="4">
        <v>45814</v>
      </c>
      <c r="I12" t="s">
        <v>36</v>
      </c>
    </row>
    <row r="13" spans="1:9" x14ac:dyDescent="0.3">
      <c r="A13" s="2">
        <f t="shared" si="0"/>
        <v>10</v>
      </c>
      <c r="B13" t="s">
        <v>1042</v>
      </c>
      <c r="C13" t="s">
        <v>256</v>
      </c>
      <c r="D13" t="s">
        <v>39</v>
      </c>
      <c r="E13" s="6">
        <v>33328.99</v>
      </c>
      <c r="F13" s="3">
        <v>4951</v>
      </c>
      <c r="G13" s="3">
        <v>15</v>
      </c>
      <c r="H13" s="4">
        <v>45807</v>
      </c>
      <c r="I13" t="s">
        <v>112</v>
      </c>
    </row>
    <row r="14" spans="1:9" x14ac:dyDescent="0.3">
      <c r="A14" s="2">
        <f t="shared" si="0"/>
        <v>11</v>
      </c>
      <c r="B14" t="s">
        <v>1039</v>
      </c>
      <c r="C14" t="s">
        <v>281</v>
      </c>
      <c r="D14" t="s">
        <v>39</v>
      </c>
      <c r="E14" s="6">
        <v>25758.22</v>
      </c>
      <c r="F14" s="3">
        <v>4272</v>
      </c>
      <c r="G14" s="3">
        <v>17</v>
      </c>
      <c r="H14" s="4">
        <v>45807</v>
      </c>
      <c r="I14" t="s">
        <v>71</v>
      </c>
    </row>
    <row r="15" spans="1:9" x14ac:dyDescent="0.3">
      <c r="A15" s="2">
        <f t="shared" si="0"/>
        <v>12</v>
      </c>
      <c r="B15" t="s">
        <v>1043</v>
      </c>
      <c r="C15" t="s">
        <v>298</v>
      </c>
      <c r="D15" t="s">
        <v>299</v>
      </c>
      <c r="E15" s="6">
        <v>24693.43</v>
      </c>
      <c r="F15" s="3">
        <v>5210</v>
      </c>
      <c r="G15" s="3">
        <v>18</v>
      </c>
      <c r="H15" s="4">
        <v>45807</v>
      </c>
      <c r="I15" t="s">
        <v>112</v>
      </c>
    </row>
    <row r="16" spans="1:9" x14ac:dyDescent="0.3">
      <c r="A16" s="2">
        <f t="shared" si="0"/>
        <v>13</v>
      </c>
      <c r="B16" t="s">
        <v>1053</v>
      </c>
      <c r="C16" t="s">
        <v>258</v>
      </c>
      <c r="D16" t="s">
        <v>39</v>
      </c>
      <c r="E16" s="6">
        <v>24456.15</v>
      </c>
      <c r="F16" s="3">
        <v>4148</v>
      </c>
      <c r="G16" s="3">
        <v>19</v>
      </c>
      <c r="H16" s="4">
        <v>45828</v>
      </c>
      <c r="I16" t="s">
        <v>112</v>
      </c>
    </row>
    <row r="17" spans="1:9" x14ac:dyDescent="0.3">
      <c r="A17" s="2">
        <f t="shared" si="0"/>
        <v>14</v>
      </c>
      <c r="B17" t="s">
        <v>1032</v>
      </c>
      <c r="C17" t="s">
        <v>131</v>
      </c>
      <c r="D17" t="s">
        <v>39</v>
      </c>
      <c r="E17" s="6">
        <v>23455.77</v>
      </c>
      <c r="F17" s="3">
        <v>3598</v>
      </c>
      <c r="G17" s="3">
        <v>9</v>
      </c>
      <c r="H17" s="4">
        <v>45793</v>
      </c>
      <c r="I17" t="s">
        <v>40</v>
      </c>
    </row>
    <row r="18" spans="1:9" x14ac:dyDescent="0.3">
      <c r="A18" s="2">
        <f t="shared" si="0"/>
        <v>15</v>
      </c>
      <c r="B18" t="s">
        <v>34</v>
      </c>
      <c r="C18" t="s">
        <v>34</v>
      </c>
      <c r="D18" t="s">
        <v>35</v>
      </c>
      <c r="E18" s="6">
        <v>21454.880000000001</v>
      </c>
      <c r="F18" s="3">
        <v>3282</v>
      </c>
      <c r="G18" s="3">
        <v>17</v>
      </c>
      <c r="H18" s="4">
        <v>45681</v>
      </c>
      <c r="I18" t="s">
        <v>36</v>
      </c>
    </row>
    <row r="19" spans="1:9" x14ac:dyDescent="0.3">
      <c r="A19" s="2">
        <f t="shared" si="0"/>
        <v>16</v>
      </c>
      <c r="B19" t="s">
        <v>1015</v>
      </c>
      <c r="C19" t="s">
        <v>38</v>
      </c>
      <c r="D19" t="s">
        <v>39</v>
      </c>
      <c r="E19" s="6">
        <v>14370.75</v>
      </c>
      <c r="F19" s="3">
        <v>2821</v>
      </c>
      <c r="G19" s="3">
        <v>12</v>
      </c>
      <c r="H19" s="4">
        <v>45751</v>
      </c>
      <c r="I19" t="s">
        <v>40</v>
      </c>
    </row>
    <row r="20" spans="1:9" x14ac:dyDescent="0.3">
      <c r="A20" s="2">
        <f t="shared" si="0"/>
        <v>17</v>
      </c>
      <c r="B20" t="s">
        <v>1054</v>
      </c>
      <c r="C20" t="s">
        <v>401</v>
      </c>
      <c r="D20" t="s">
        <v>241</v>
      </c>
      <c r="E20" s="6">
        <v>12893.16</v>
      </c>
      <c r="F20" s="3">
        <v>1924</v>
      </c>
      <c r="G20" s="3">
        <v>13</v>
      </c>
      <c r="H20" s="4">
        <v>45821</v>
      </c>
      <c r="I20" t="s">
        <v>112</v>
      </c>
    </row>
    <row r="21" spans="1:9" x14ac:dyDescent="0.3">
      <c r="A21" s="2">
        <f t="shared" si="0"/>
        <v>18</v>
      </c>
      <c r="B21" t="s">
        <v>358</v>
      </c>
      <c r="C21" t="s">
        <v>358</v>
      </c>
      <c r="D21" t="s">
        <v>39</v>
      </c>
      <c r="E21" s="6">
        <v>8711.5300000000007</v>
      </c>
      <c r="F21" s="3">
        <v>1310</v>
      </c>
      <c r="G21" s="3">
        <v>14</v>
      </c>
      <c r="H21" s="4">
        <v>45835</v>
      </c>
      <c r="I21" t="s">
        <v>60</v>
      </c>
    </row>
    <row r="22" spans="1:9" x14ac:dyDescent="0.3">
      <c r="A22" s="2">
        <f t="shared" si="0"/>
        <v>19</v>
      </c>
      <c r="B22" t="s">
        <v>984</v>
      </c>
      <c r="C22" t="s">
        <v>73</v>
      </c>
      <c r="D22" t="s">
        <v>74</v>
      </c>
      <c r="E22" s="6">
        <v>8451.41</v>
      </c>
      <c r="F22" s="3">
        <v>1540</v>
      </c>
      <c r="G22" s="3">
        <v>11</v>
      </c>
      <c r="H22" s="4">
        <v>45744</v>
      </c>
      <c r="I22" t="s">
        <v>67</v>
      </c>
    </row>
    <row r="23" spans="1:9" x14ac:dyDescent="0.3">
      <c r="A23" s="2">
        <f t="shared" si="0"/>
        <v>20</v>
      </c>
      <c r="B23" t="s">
        <v>1055</v>
      </c>
      <c r="C23" t="s">
        <v>501</v>
      </c>
      <c r="D23" t="s">
        <v>169</v>
      </c>
      <c r="E23" s="6">
        <v>5253</v>
      </c>
      <c r="F23" s="3">
        <v>980</v>
      </c>
      <c r="G23" s="3">
        <v>15</v>
      </c>
      <c r="H23" s="4">
        <v>45821</v>
      </c>
      <c r="I23" t="s">
        <v>155</v>
      </c>
    </row>
    <row r="24" spans="1:9" x14ac:dyDescent="0.3">
      <c r="A24" s="2">
        <f t="shared" si="0"/>
        <v>21</v>
      </c>
      <c r="B24" t="s">
        <v>376</v>
      </c>
      <c r="C24" t="s">
        <v>376</v>
      </c>
      <c r="D24" t="s">
        <v>35</v>
      </c>
      <c r="E24" s="6">
        <v>4804.8899999999985</v>
      </c>
      <c r="F24" s="3">
        <v>1200</v>
      </c>
      <c r="G24" s="3">
        <v>7</v>
      </c>
      <c r="H24" s="4">
        <v>45793</v>
      </c>
      <c r="I24" t="s">
        <v>1037</v>
      </c>
    </row>
    <row r="25" spans="1:9" x14ac:dyDescent="0.3">
      <c r="A25" s="2">
        <f t="shared" si="0"/>
        <v>22</v>
      </c>
      <c r="B25" t="s">
        <v>985</v>
      </c>
      <c r="C25" t="s">
        <v>985</v>
      </c>
      <c r="D25" t="s">
        <v>35</v>
      </c>
      <c r="E25" s="6">
        <v>4345.75</v>
      </c>
      <c r="F25" s="3">
        <v>739</v>
      </c>
      <c r="G25" s="3">
        <v>6</v>
      </c>
      <c r="H25" s="4">
        <v>45740</v>
      </c>
      <c r="I25" t="s">
        <v>67</v>
      </c>
    </row>
    <row r="26" spans="1:9" x14ac:dyDescent="0.3">
      <c r="A26" s="2">
        <f t="shared" si="0"/>
        <v>23</v>
      </c>
      <c r="B26" t="s">
        <v>1056</v>
      </c>
      <c r="C26" t="s">
        <v>1057</v>
      </c>
      <c r="D26" t="s">
        <v>107</v>
      </c>
      <c r="E26" s="6">
        <v>3127</v>
      </c>
      <c r="F26" s="3">
        <v>1276</v>
      </c>
      <c r="G26" s="3">
        <v>4</v>
      </c>
      <c r="H26" s="4">
        <v>45562</v>
      </c>
      <c r="I26" t="s">
        <v>36</v>
      </c>
    </row>
    <row r="27" spans="1:9" x14ac:dyDescent="0.3">
      <c r="A27" s="2">
        <f t="shared" si="0"/>
        <v>24</v>
      </c>
      <c r="B27" t="s">
        <v>976</v>
      </c>
      <c r="C27" t="s">
        <v>483</v>
      </c>
      <c r="D27" t="s">
        <v>174</v>
      </c>
      <c r="E27" s="6">
        <v>2664</v>
      </c>
      <c r="F27" s="3">
        <v>668</v>
      </c>
      <c r="G27" s="3">
        <v>2</v>
      </c>
      <c r="H27" s="4">
        <v>45583</v>
      </c>
      <c r="I27" t="s">
        <v>36</v>
      </c>
    </row>
    <row r="28" spans="1:9" x14ac:dyDescent="0.3">
      <c r="A28" s="2">
        <f t="shared" si="0"/>
        <v>25</v>
      </c>
      <c r="B28" t="s">
        <v>122</v>
      </c>
      <c r="C28" t="s">
        <v>122</v>
      </c>
      <c r="D28" t="s">
        <v>39</v>
      </c>
      <c r="E28" s="6">
        <v>2649.29</v>
      </c>
      <c r="F28" s="3">
        <v>462</v>
      </c>
      <c r="G28" s="3">
        <v>5</v>
      </c>
      <c r="H28" s="4">
        <v>45779</v>
      </c>
      <c r="I28" t="s">
        <v>43</v>
      </c>
    </row>
    <row r="29" spans="1:9" x14ac:dyDescent="0.3">
      <c r="A29" s="2">
        <f t="shared" si="0"/>
        <v>26</v>
      </c>
      <c r="B29" t="s">
        <v>1034</v>
      </c>
      <c r="C29" t="s">
        <v>283</v>
      </c>
      <c r="D29" t="s">
        <v>127</v>
      </c>
      <c r="E29" s="6">
        <v>2633.78</v>
      </c>
      <c r="F29" s="3">
        <v>717</v>
      </c>
      <c r="G29" s="3">
        <v>9</v>
      </c>
      <c r="H29" s="4">
        <v>45794</v>
      </c>
      <c r="I29" t="s">
        <v>36</v>
      </c>
    </row>
    <row r="30" spans="1:9" x14ac:dyDescent="0.3">
      <c r="A30" s="2">
        <f t="shared" si="0"/>
        <v>27</v>
      </c>
      <c r="B30" t="s">
        <v>1058</v>
      </c>
      <c r="C30" t="s">
        <v>558</v>
      </c>
      <c r="D30" t="s">
        <v>148</v>
      </c>
      <c r="E30" s="6">
        <v>2350.9899999999998</v>
      </c>
      <c r="F30" s="3">
        <v>408</v>
      </c>
      <c r="G30" s="3">
        <v>5</v>
      </c>
      <c r="H30" s="4">
        <v>45807</v>
      </c>
      <c r="I30" t="s">
        <v>317</v>
      </c>
    </row>
    <row r="31" spans="1:9" x14ac:dyDescent="0.3">
      <c r="A31" s="2">
        <f t="shared" si="0"/>
        <v>28</v>
      </c>
      <c r="B31" t="s">
        <v>1008</v>
      </c>
      <c r="C31" t="s">
        <v>488</v>
      </c>
      <c r="D31" t="s">
        <v>489</v>
      </c>
      <c r="E31" s="6">
        <v>2308.88</v>
      </c>
      <c r="F31" s="3">
        <v>723</v>
      </c>
      <c r="G31" s="3">
        <v>6</v>
      </c>
      <c r="H31" s="4">
        <v>45541</v>
      </c>
      <c r="I31" t="s">
        <v>112</v>
      </c>
    </row>
    <row r="32" spans="1:9" x14ac:dyDescent="0.3">
      <c r="A32" s="2">
        <f t="shared" si="0"/>
        <v>29</v>
      </c>
      <c r="B32" t="s">
        <v>988</v>
      </c>
      <c r="C32" t="s">
        <v>162</v>
      </c>
      <c r="D32" t="s">
        <v>163</v>
      </c>
      <c r="E32" s="6">
        <v>2301.1999999999998</v>
      </c>
      <c r="F32" s="3">
        <v>378</v>
      </c>
      <c r="G32" s="3">
        <v>4</v>
      </c>
      <c r="H32" s="4">
        <v>45744</v>
      </c>
      <c r="I32" t="s">
        <v>36</v>
      </c>
    </row>
    <row r="33" spans="1:9" x14ac:dyDescent="0.3">
      <c r="A33" s="2">
        <f t="shared" si="0"/>
        <v>30</v>
      </c>
      <c r="B33" t="s">
        <v>1018</v>
      </c>
      <c r="C33" t="s">
        <v>213</v>
      </c>
      <c r="D33" t="s">
        <v>169</v>
      </c>
      <c r="E33" s="6">
        <v>2204.98</v>
      </c>
      <c r="F33" s="3">
        <v>805</v>
      </c>
      <c r="G33" s="3">
        <v>9</v>
      </c>
      <c r="H33" s="4">
        <v>45765</v>
      </c>
      <c r="I33" t="s">
        <v>953</v>
      </c>
    </row>
    <row r="34" spans="1:9" x14ac:dyDescent="0.3">
      <c r="A34" s="2">
        <f t="shared" si="0"/>
        <v>31</v>
      </c>
      <c r="B34" t="s">
        <v>682</v>
      </c>
      <c r="C34" t="s">
        <v>683</v>
      </c>
      <c r="D34" t="s">
        <v>687</v>
      </c>
      <c r="E34" s="6">
        <v>1653.5</v>
      </c>
      <c r="F34" s="3">
        <v>812</v>
      </c>
      <c r="G34" s="3">
        <v>4</v>
      </c>
      <c r="H34" s="4">
        <v>45373</v>
      </c>
      <c r="I34" t="s">
        <v>953</v>
      </c>
    </row>
    <row r="35" spans="1:9" x14ac:dyDescent="0.3">
      <c r="A35" s="2">
        <f t="shared" si="0"/>
        <v>32</v>
      </c>
      <c r="B35" t="s">
        <v>1024</v>
      </c>
      <c r="C35" t="s">
        <v>341</v>
      </c>
      <c r="D35" t="s">
        <v>342</v>
      </c>
      <c r="E35" s="6">
        <v>1627</v>
      </c>
      <c r="F35" s="3">
        <v>354</v>
      </c>
      <c r="G35" s="3">
        <v>2</v>
      </c>
      <c r="H35" s="4">
        <v>45758</v>
      </c>
      <c r="I35" t="s">
        <v>155</v>
      </c>
    </row>
    <row r="36" spans="1:9" x14ac:dyDescent="0.3">
      <c r="A36" s="2">
        <f t="shared" ref="A36:A67" si="1">IF(B36&lt;&gt;"",ROW()-3,"")</f>
        <v>33</v>
      </c>
      <c r="B36" t="s">
        <v>1059</v>
      </c>
      <c r="C36" t="s">
        <v>575</v>
      </c>
      <c r="D36" t="s">
        <v>39</v>
      </c>
      <c r="E36" s="6">
        <v>1585.8</v>
      </c>
      <c r="F36" s="3">
        <v>638</v>
      </c>
      <c r="G36" s="3">
        <v>4</v>
      </c>
      <c r="H36" s="4">
        <v>45436</v>
      </c>
      <c r="I36" t="s">
        <v>71</v>
      </c>
    </row>
    <row r="37" spans="1:9" x14ac:dyDescent="0.3">
      <c r="A37" s="2">
        <f t="shared" si="1"/>
        <v>34</v>
      </c>
      <c r="B37" t="s">
        <v>1017</v>
      </c>
      <c r="C37" t="s">
        <v>183</v>
      </c>
      <c r="D37" t="s">
        <v>39</v>
      </c>
      <c r="E37" s="6">
        <v>1534.4</v>
      </c>
      <c r="F37" s="3">
        <v>226</v>
      </c>
      <c r="G37" s="3">
        <v>2</v>
      </c>
      <c r="H37" s="4">
        <v>45765</v>
      </c>
      <c r="I37" t="s">
        <v>40</v>
      </c>
    </row>
    <row r="38" spans="1:9" x14ac:dyDescent="0.3">
      <c r="A38" s="2">
        <f t="shared" si="1"/>
        <v>35</v>
      </c>
      <c r="B38" t="s">
        <v>695</v>
      </c>
      <c r="C38" t="s">
        <v>696</v>
      </c>
      <c r="D38" t="s">
        <v>169</v>
      </c>
      <c r="E38" s="6">
        <v>1480</v>
      </c>
      <c r="F38" s="3">
        <v>370</v>
      </c>
      <c r="G38" s="3" t="s">
        <v>50</v>
      </c>
      <c r="H38" s="4">
        <v>45632</v>
      </c>
      <c r="I38" t="s">
        <v>149</v>
      </c>
    </row>
    <row r="39" spans="1:9" x14ac:dyDescent="0.3">
      <c r="A39" s="2">
        <f t="shared" si="1"/>
        <v>36</v>
      </c>
      <c r="B39" t="s">
        <v>591</v>
      </c>
      <c r="C39" t="s">
        <v>592</v>
      </c>
      <c r="D39" t="s">
        <v>127</v>
      </c>
      <c r="E39" s="6">
        <v>1420</v>
      </c>
      <c r="F39" s="3">
        <v>355</v>
      </c>
      <c r="G39" s="3" t="s">
        <v>50</v>
      </c>
      <c r="H39" s="4">
        <v>45772</v>
      </c>
      <c r="I39" t="s">
        <v>149</v>
      </c>
    </row>
    <row r="40" spans="1:9" x14ac:dyDescent="0.3">
      <c r="A40" s="2">
        <f t="shared" si="1"/>
        <v>37</v>
      </c>
      <c r="B40" t="s">
        <v>1035</v>
      </c>
      <c r="C40" t="s">
        <v>316</v>
      </c>
      <c r="D40" t="s">
        <v>169</v>
      </c>
      <c r="E40" s="6">
        <v>1408.3700000000003</v>
      </c>
      <c r="F40" s="3">
        <v>391</v>
      </c>
      <c r="G40" s="3">
        <v>3</v>
      </c>
      <c r="H40" s="4">
        <v>45786</v>
      </c>
      <c r="I40" t="s">
        <v>317</v>
      </c>
    </row>
    <row r="41" spans="1:9" x14ac:dyDescent="0.3">
      <c r="A41" s="2">
        <f t="shared" si="1"/>
        <v>38</v>
      </c>
      <c r="B41" t="s">
        <v>1038</v>
      </c>
      <c r="C41" t="s">
        <v>417</v>
      </c>
      <c r="D41" t="s">
        <v>39</v>
      </c>
      <c r="E41" s="6">
        <v>1365.7500000000002</v>
      </c>
      <c r="F41" s="3">
        <v>191</v>
      </c>
      <c r="G41" s="3">
        <v>5</v>
      </c>
      <c r="H41" s="4">
        <v>45786</v>
      </c>
      <c r="I41" t="s">
        <v>292</v>
      </c>
    </row>
    <row r="42" spans="1:9" x14ac:dyDescent="0.3">
      <c r="A42" s="2">
        <f t="shared" si="1"/>
        <v>39</v>
      </c>
      <c r="B42" t="s">
        <v>963</v>
      </c>
      <c r="C42" t="s">
        <v>168</v>
      </c>
      <c r="D42" t="s">
        <v>169</v>
      </c>
      <c r="E42" s="6">
        <v>1318</v>
      </c>
      <c r="F42" s="3">
        <v>313</v>
      </c>
      <c r="G42" s="3">
        <v>1</v>
      </c>
      <c r="H42" s="4">
        <v>45709</v>
      </c>
      <c r="I42" t="s">
        <v>112</v>
      </c>
    </row>
    <row r="43" spans="1:9" x14ac:dyDescent="0.3">
      <c r="A43" s="2">
        <f t="shared" si="1"/>
        <v>40</v>
      </c>
      <c r="B43" t="s">
        <v>924</v>
      </c>
      <c r="C43" t="s">
        <v>270</v>
      </c>
      <c r="D43" t="s">
        <v>127</v>
      </c>
      <c r="E43" s="6">
        <v>1086.3</v>
      </c>
      <c r="F43" s="3">
        <v>508</v>
      </c>
      <c r="G43" s="3">
        <v>5</v>
      </c>
      <c r="H43" s="4">
        <v>45667</v>
      </c>
      <c r="I43" t="s">
        <v>36</v>
      </c>
    </row>
    <row r="44" spans="1:9" x14ac:dyDescent="0.3">
      <c r="A44" s="2">
        <f t="shared" si="1"/>
        <v>41</v>
      </c>
      <c r="B44" t="s">
        <v>930</v>
      </c>
      <c r="C44" t="s">
        <v>99</v>
      </c>
      <c r="D44" t="s">
        <v>100</v>
      </c>
      <c r="E44" s="6">
        <v>1037</v>
      </c>
      <c r="F44" s="3">
        <v>153</v>
      </c>
      <c r="G44" s="3">
        <v>4</v>
      </c>
      <c r="H44" s="4">
        <v>45688</v>
      </c>
      <c r="I44" t="s">
        <v>36</v>
      </c>
    </row>
    <row r="45" spans="1:9" x14ac:dyDescent="0.3">
      <c r="A45" s="2">
        <f t="shared" si="1"/>
        <v>42</v>
      </c>
      <c r="B45" t="s">
        <v>1060</v>
      </c>
      <c r="C45" t="s">
        <v>644</v>
      </c>
      <c r="D45" t="s">
        <v>169</v>
      </c>
      <c r="E45" s="6">
        <v>996.84</v>
      </c>
      <c r="F45" s="3">
        <v>433</v>
      </c>
      <c r="G45" s="3">
        <v>4</v>
      </c>
      <c r="H45" s="4">
        <v>45184</v>
      </c>
      <c r="I45" t="s">
        <v>36</v>
      </c>
    </row>
    <row r="46" spans="1:9" x14ac:dyDescent="0.3">
      <c r="A46" s="2">
        <f t="shared" si="1"/>
        <v>43</v>
      </c>
      <c r="B46" t="s">
        <v>1036</v>
      </c>
      <c r="C46" t="s">
        <v>386</v>
      </c>
      <c r="D46" t="s">
        <v>39</v>
      </c>
      <c r="E46" s="6">
        <v>924.15</v>
      </c>
      <c r="F46" s="3">
        <v>181</v>
      </c>
      <c r="G46" s="3">
        <v>4</v>
      </c>
      <c r="H46" s="4">
        <v>45786</v>
      </c>
      <c r="I46" t="s">
        <v>36</v>
      </c>
    </row>
    <row r="47" spans="1:9" x14ac:dyDescent="0.3">
      <c r="A47" s="2">
        <f t="shared" si="1"/>
        <v>44</v>
      </c>
      <c r="B47" t="s">
        <v>460</v>
      </c>
      <c r="C47" t="s">
        <v>461</v>
      </c>
      <c r="D47" t="s">
        <v>431</v>
      </c>
      <c r="E47" s="6">
        <v>905.2</v>
      </c>
      <c r="F47" s="3">
        <v>135</v>
      </c>
      <c r="G47" s="3" t="s">
        <v>50</v>
      </c>
      <c r="H47" s="4">
        <v>45793</v>
      </c>
      <c r="I47" t="s">
        <v>149</v>
      </c>
    </row>
    <row r="48" spans="1:9" x14ac:dyDescent="0.3">
      <c r="A48" s="2">
        <f t="shared" si="1"/>
        <v>45</v>
      </c>
      <c r="B48" t="s">
        <v>638</v>
      </c>
      <c r="C48" t="s">
        <v>639</v>
      </c>
      <c r="D48" t="s">
        <v>642</v>
      </c>
      <c r="E48" s="6">
        <v>750</v>
      </c>
      <c r="F48" s="3">
        <v>285</v>
      </c>
      <c r="G48" s="3">
        <v>1</v>
      </c>
      <c r="H48" s="4">
        <v>44302</v>
      </c>
      <c r="I48" t="s">
        <v>439</v>
      </c>
    </row>
    <row r="49" spans="1:9" x14ac:dyDescent="0.3">
      <c r="A49" s="2">
        <f t="shared" si="1"/>
        <v>46</v>
      </c>
      <c r="B49" t="s">
        <v>1023</v>
      </c>
      <c r="C49" t="s">
        <v>379</v>
      </c>
      <c r="D49" t="s">
        <v>380</v>
      </c>
      <c r="E49" s="6">
        <v>722</v>
      </c>
      <c r="F49" s="3">
        <v>136</v>
      </c>
      <c r="G49" s="3">
        <v>2</v>
      </c>
      <c r="H49" s="4">
        <v>45772</v>
      </c>
      <c r="I49" t="s">
        <v>155</v>
      </c>
    </row>
    <row r="50" spans="1:9" x14ac:dyDescent="0.3">
      <c r="A50" s="2">
        <f t="shared" si="1"/>
        <v>47</v>
      </c>
      <c r="B50" t="s">
        <v>1061</v>
      </c>
      <c r="C50" t="s">
        <v>742</v>
      </c>
      <c r="D50" t="s">
        <v>481</v>
      </c>
      <c r="E50" s="6">
        <v>586.5</v>
      </c>
      <c r="F50" s="3">
        <v>108</v>
      </c>
      <c r="G50" s="3">
        <v>8</v>
      </c>
      <c r="H50" s="4">
        <v>45828</v>
      </c>
      <c r="I50" t="s">
        <v>292</v>
      </c>
    </row>
    <row r="51" spans="1:9" x14ac:dyDescent="0.3">
      <c r="A51" s="2">
        <f t="shared" si="1"/>
        <v>48</v>
      </c>
      <c r="B51" t="s">
        <v>918</v>
      </c>
      <c r="C51" t="s">
        <v>69</v>
      </c>
      <c r="D51" t="s">
        <v>70</v>
      </c>
      <c r="E51" s="6">
        <v>577</v>
      </c>
      <c r="F51" s="3">
        <v>164</v>
      </c>
      <c r="G51" s="3">
        <v>1</v>
      </c>
      <c r="H51" s="4">
        <v>45681</v>
      </c>
      <c r="I51" t="s">
        <v>71</v>
      </c>
    </row>
    <row r="52" spans="1:9" x14ac:dyDescent="0.3">
      <c r="A52" s="2">
        <f t="shared" si="1"/>
        <v>49</v>
      </c>
      <c r="B52" t="s">
        <v>1007</v>
      </c>
      <c r="C52" t="s">
        <v>609</v>
      </c>
      <c r="D52" t="s">
        <v>169</v>
      </c>
      <c r="E52" s="6">
        <v>510</v>
      </c>
      <c r="F52" s="3">
        <v>102</v>
      </c>
      <c r="G52" s="3">
        <v>1</v>
      </c>
      <c r="H52" s="4">
        <v>45740</v>
      </c>
      <c r="I52" t="s">
        <v>67</v>
      </c>
    </row>
    <row r="53" spans="1:9" x14ac:dyDescent="0.3">
      <c r="A53" s="2">
        <f t="shared" si="1"/>
        <v>50</v>
      </c>
      <c r="B53" t="s">
        <v>679</v>
      </c>
      <c r="C53" t="s">
        <v>680</v>
      </c>
      <c r="D53" t="s">
        <v>684</v>
      </c>
      <c r="E53" s="6">
        <v>497.4</v>
      </c>
      <c r="F53" s="3">
        <v>126</v>
      </c>
      <c r="G53" s="3">
        <v>2</v>
      </c>
      <c r="H53" s="4">
        <v>45331</v>
      </c>
      <c r="I53" t="s">
        <v>36</v>
      </c>
    </row>
    <row r="54" spans="1:9" x14ac:dyDescent="0.3">
      <c r="A54" s="2">
        <f t="shared" si="1"/>
        <v>51</v>
      </c>
      <c r="B54" t="s">
        <v>915</v>
      </c>
      <c r="C54" t="s">
        <v>66</v>
      </c>
      <c r="D54" t="s">
        <v>39</v>
      </c>
      <c r="E54" s="6">
        <v>479.4</v>
      </c>
      <c r="F54" s="3">
        <v>55</v>
      </c>
      <c r="G54" s="3">
        <v>2</v>
      </c>
      <c r="H54" s="4">
        <v>45667</v>
      </c>
      <c r="I54" t="s">
        <v>67</v>
      </c>
    </row>
    <row r="55" spans="1:9" x14ac:dyDescent="0.3">
      <c r="A55" s="2">
        <f t="shared" si="1"/>
        <v>52</v>
      </c>
      <c r="B55" t="s">
        <v>180</v>
      </c>
      <c r="C55" t="s">
        <v>181</v>
      </c>
      <c r="D55" t="s">
        <v>39</v>
      </c>
      <c r="E55" s="6">
        <v>465.9</v>
      </c>
      <c r="F55" s="3">
        <v>59</v>
      </c>
      <c r="G55" s="3">
        <v>1</v>
      </c>
      <c r="H55" s="4">
        <v>45772</v>
      </c>
      <c r="I55" t="s">
        <v>71</v>
      </c>
    </row>
    <row r="56" spans="1:9" x14ac:dyDescent="0.3">
      <c r="A56" s="2">
        <f t="shared" si="1"/>
        <v>53</v>
      </c>
      <c r="B56" t="s">
        <v>995</v>
      </c>
      <c r="C56" t="s">
        <v>476</v>
      </c>
      <c r="D56" t="s">
        <v>169</v>
      </c>
      <c r="E56" s="6">
        <v>464.2</v>
      </c>
      <c r="F56" s="3">
        <v>75</v>
      </c>
      <c r="G56" s="3">
        <v>3</v>
      </c>
      <c r="H56" s="4">
        <v>45740</v>
      </c>
      <c r="I56" t="s">
        <v>67</v>
      </c>
    </row>
    <row r="57" spans="1:9" x14ac:dyDescent="0.3">
      <c r="A57" s="2">
        <f t="shared" si="1"/>
        <v>54</v>
      </c>
      <c r="B57" t="s">
        <v>980</v>
      </c>
      <c r="C57" t="s">
        <v>712</v>
      </c>
      <c r="D57" t="s">
        <v>107</v>
      </c>
      <c r="E57" s="6">
        <v>456.03</v>
      </c>
      <c r="F57" s="3">
        <v>112</v>
      </c>
      <c r="G57" s="3">
        <v>1</v>
      </c>
      <c r="H57" s="4">
        <v>45303</v>
      </c>
      <c r="I57" t="s">
        <v>953</v>
      </c>
    </row>
    <row r="58" spans="1:9" x14ac:dyDescent="0.3">
      <c r="A58" s="2">
        <f t="shared" si="1"/>
        <v>55</v>
      </c>
      <c r="B58" t="s">
        <v>437</v>
      </c>
      <c r="C58" t="s">
        <v>438</v>
      </c>
      <c r="D58" t="s">
        <v>77</v>
      </c>
      <c r="E58" s="6">
        <v>440</v>
      </c>
      <c r="F58" s="3">
        <v>88</v>
      </c>
      <c r="G58" s="3">
        <v>1</v>
      </c>
      <c r="H58" s="4">
        <v>45592</v>
      </c>
      <c r="I58" t="s">
        <v>439</v>
      </c>
    </row>
    <row r="59" spans="1:9" x14ac:dyDescent="0.3">
      <c r="A59" s="2">
        <f t="shared" si="1"/>
        <v>56</v>
      </c>
      <c r="B59" t="s">
        <v>405</v>
      </c>
      <c r="C59" t="s">
        <v>405</v>
      </c>
      <c r="D59" t="s">
        <v>406</v>
      </c>
      <c r="E59" s="6">
        <v>434.6</v>
      </c>
      <c r="F59" s="3">
        <v>71</v>
      </c>
      <c r="G59" s="3">
        <v>2</v>
      </c>
      <c r="H59" s="4">
        <v>45758</v>
      </c>
      <c r="I59" t="s">
        <v>407</v>
      </c>
    </row>
    <row r="60" spans="1:9" x14ac:dyDescent="0.3">
      <c r="A60" s="2">
        <f t="shared" si="1"/>
        <v>57</v>
      </c>
      <c r="B60" t="s">
        <v>1062</v>
      </c>
      <c r="C60" t="s">
        <v>710</v>
      </c>
      <c r="D60" t="s">
        <v>713</v>
      </c>
      <c r="E60" s="6">
        <v>432</v>
      </c>
      <c r="F60" s="3">
        <v>74</v>
      </c>
      <c r="G60" s="3">
        <v>1</v>
      </c>
      <c r="H60" s="4">
        <v>45590</v>
      </c>
      <c r="I60" t="s">
        <v>112</v>
      </c>
    </row>
    <row r="61" spans="1:9" x14ac:dyDescent="0.3">
      <c r="A61" s="2">
        <f t="shared" si="1"/>
        <v>58</v>
      </c>
      <c r="B61" t="s">
        <v>804</v>
      </c>
      <c r="C61" t="s">
        <v>804</v>
      </c>
      <c r="D61" t="s">
        <v>169</v>
      </c>
      <c r="E61" s="6">
        <v>416.41</v>
      </c>
      <c r="F61" s="3">
        <v>75</v>
      </c>
      <c r="G61" s="3">
        <v>1</v>
      </c>
      <c r="H61" s="4">
        <v>45548</v>
      </c>
      <c r="I61" t="s">
        <v>1063</v>
      </c>
    </row>
    <row r="62" spans="1:9" x14ac:dyDescent="0.3">
      <c r="A62" s="2">
        <f t="shared" si="1"/>
        <v>59</v>
      </c>
      <c r="B62" t="s">
        <v>692</v>
      </c>
      <c r="C62" t="s">
        <v>693</v>
      </c>
      <c r="D62" t="s">
        <v>275</v>
      </c>
      <c r="E62" s="6">
        <v>403</v>
      </c>
      <c r="F62" s="3">
        <v>86</v>
      </c>
      <c r="G62" s="3">
        <v>1</v>
      </c>
      <c r="H62" s="4">
        <v>45214</v>
      </c>
      <c r="I62" t="s">
        <v>439</v>
      </c>
    </row>
    <row r="63" spans="1:9" x14ac:dyDescent="0.3">
      <c r="A63" s="2">
        <f t="shared" si="1"/>
        <v>60</v>
      </c>
      <c r="B63" t="s">
        <v>937</v>
      </c>
      <c r="C63" t="s">
        <v>511</v>
      </c>
      <c r="D63" t="s">
        <v>514</v>
      </c>
      <c r="E63" s="6">
        <v>388.65</v>
      </c>
      <c r="F63" s="3">
        <v>48</v>
      </c>
      <c r="G63" s="3">
        <v>3</v>
      </c>
      <c r="H63" s="4">
        <v>45639</v>
      </c>
      <c r="I63" t="s">
        <v>67</v>
      </c>
    </row>
    <row r="64" spans="1:9" x14ac:dyDescent="0.3">
      <c r="A64" s="2">
        <f t="shared" si="1"/>
        <v>61</v>
      </c>
      <c r="B64" t="s">
        <v>1019</v>
      </c>
      <c r="C64" t="s">
        <v>294</v>
      </c>
      <c r="D64" t="s">
        <v>39</v>
      </c>
      <c r="E64" s="6">
        <v>374.42</v>
      </c>
      <c r="F64" s="3">
        <v>82</v>
      </c>
      <c r="G64" s="3">
        <v>1</v>
      </c>
      <c r="H64" s="4">
        <v>45751</v>
      </c>
      <c r="I64" t="s">
        <v>60</v>
      </c>
    </row>
    <row r="65" spans="1:9" x14ac:dyDescent="0.3">
      <c r="A65" s="2">
        <f t="shared" si="1"/>
        <v>62</v>
      </c>
      <c r="B65" t="s">
        <v>633</v>
      </c>
      <c r="C65" t="s">
        <v>634</v>
      </c>
      <c r="D65" t="s">
        <v>77</v>
      </c>
      <c r="E65" s="6">
        <v>371</v>
      </c>
      <c r="F65" s="3">
        <v>145</v>
      </c>
      <c r="G65" s="3">
        <v>1</v>
      </c>
      <c r="H65" s="4">
        <v>45492</v>
      </c>
      <c r="I65" t="s">
        <v>155</v>
      </c>
    </row>
    <row r="66" spans="1:9" x14ac:dyDescent="0.3">
      <c r="A66" s="2">
        <f t="shared" si="1"/>
        <v>63</v>
      </c>
      <c r="B66" t="s">
        <v>919</v>
      </c>
      <c r="C66" t="s">
        <v>147</v>
      </c>
      <c r="D66" t="s">
        <v>148</v>
      </c>
      <c r="E66" s="6">
        <v>364</v>
      </c>
      <c r="F66" s="3">
        <v>54</v>
      </c>
      <c r="G66" s="3" t="s">
        <v>50</v>
      </c>
      <c r="H66" s="4">
        <v>45653</v>
      </c>
      <c r="I66" t="s">
        <v>149</v>
      </c>
    </row>
    <row r="67" spans="1:9" x14ac:dyDescent="0.3">
      <c r="A67" s="2">
        <f t="shared" si="1"/>
        <v>64</v>
      </c>
      <c r="B67" t="s">
        <v>389</v>
      </c>
      <c r="C67" t="s">
        <v>390</v>
      </c>
      <c r="D67" t="s">
        <v>391</v>
      </c>
      <c r="E67" s="6">
        <v>349.25</v>
      </c>
      <c r="F67" s="3">
        <v>45</v>
      </c>
      <c r="G67" s="3">
        <v>2</v>
      </c>
      <c r="H67" s="4">
        <v>45688</v>
      </c>
      <c r="I67" t="s">
        <v>292</v>
      </c>
    </row>
    <row r="68" spans="1:9" x14ac:dyDescent="0.3">
      <c r="A68" s="2">
        <f t="shared" ref="A68:A99" si="2">IF(B68&lt;&gt;"",ROW()-3,"")</f>
        <v>65</v>
      </c>
      <c r="B68" t="s">
        <v>993</v>
      </c>
      <c r="C68" t="s">
        <v>435</v>
      </c>
      <c r="D68" t="s">
        <v>436</v>
      </c>
      <c r="E68" s="6">
        <v>346</v>
      </c>
      <c r="F68" s="3">
        <v>52</v>
      </c>
      <c r="G68" s="3">
        <v>1</v>
      </c>
      <c r="H68" s="4">
        <v>45740</v>
      </c>
      <c r="I68" t="s">
        <v>67</v>
      </c>
    </row>
    <row r="69" spans="1:9" x14ac:dyDescent="0.3">
      <c r="A69" s="2">
        <f t="shared" si="2"/>
        <v>66</v>
      </c>
      <c r="B69" t="s">
        <v>568</v>
      </c>
      <c r="C69" t="s">
        <v>569</v>
      </c>
      <c r="D69" t="s">
        <v>39</v>
      </c>
      <c r="E69" s="6">
        <v>345.98</v>
      </c>
      <c r="F69" s="3">
        <v>78</v>
      </c>
      <c r="G69" s="3">
        <v>2</v>
      </c>
      <c r="H69" s="4">
        <v>45758</v>
      </c>
      <c r="I69" t="s">
        <v>953</v>
      </c>
    </row>
    <row r="70" spans="1:9" x14ac:dyDescent="0.3">
      <c r="A70" s="2">
        <f t="shared" si="2"/>
        <v>67</v>
      </c>
      <c r="B70" t="s">
        <v>593</v>
      </c>
      <c r="C70" t="s">
        <v>593</v>
      </c>
      <c r="D70" t="s">
        <v>35</v>
      </c>
      <c r="E70" s="6">
        <v>323.77999999999997</v>
      </c>
      <c r="F70" s="3">
        <v>89</v>
      </c>
      <c r="G70" s="3">
        <v>2</v>
      </c>
      <c r="H70" s="4">
        <v>44659</v>
      </c>
      <c r="I70" t="s">
        <v>36</v>
      </c>
    </row>
    <row r="71" spans="1:9" x14ac:dyDescent="0.3">
      <c r="A71" s="2">
        <f t="shared" si="2"/>
        <v>68</v>
      </c>
      <c r="B71" t="s">
        <v>546</v>
      </c>
      <c r="C71" t="s">
        <v>547</v>
      </c>
      <c r="D71" t="s">
        <v>550</v>
      </c>
      <c r="E71" s="6">
        <v>310.50000000000017</v>
      </c>
      <c r="F71" s="3">
        <v>150</v>
      </c>
      <c r="G71" s="3">
        <v>2</v>
      </c>
      <c r="H71" s="4">
        <v>45740</v>
      </c>
      <c r="I71" t="s">
        <v>67</v>
      </c>
    </row>
    <row r="72" spans="1:9" x14ac:dyDescent="0.3">
      <c r="A72" s="2">
        <f t="shared" si="2"/>
        <v>69</v>
      </c>
      <c r="B72" t="s">
        <v>677</v>
      </c>
      <c r="C72" t="s">
        <v>678</v>
      </c>
      <c r="D72" t="s">
        <v>681</v>
      </c>
      <c r="E72" s="6">
        <v>310</v>
      </c>
      <c r="F72" s="3">
        <v>122</v>
      </c>
      <c r="G72" s="3">
        <v>1</v>
      </c>
      <c r="H72" s="4">
        <v>45564</v>
      </c>
      <c r="I72" t="s">
        <v>439</v>
      </c>
    </row>
    <row r="73" spans="1:9" x14ac:dyDescent="0.3">
      <c r="A73" s="2">
        <f t="shared" si="2"/>
        <v>70</v>
      </c>
      <c r="B73" t="s">
        <v>755</v>
      </c>
      <c r="C73" t="s">
        <v>756</v>
      </c>
      <c r="D73" t="s">
        <v>302</v>
      </c>
      <c r="E73" s="6">
        <v>305</v>
      </c>
      <c r="F73" s="3">
        <v>122</v>
      </c>
      <c r="G73" s="3">
        <v>4</v>
      </c>
      <c r="H73" s="4">
        <v>45338</v>
      </c>
      <c r="I73" t="s">
        <v>112</v>
      </c>
    </row>
    <row r="74" spans="1:9" x14ac:dyDescent="0.3">
      <c r="A74" s="2">
        <f t="shared" si="2"/>
        <v>71</v>
      </c>
      <c r="B74" t="s">
        <v>1064</v>
      </c>
      <c r="C74" t="s">
        <v>832</v>
      </c>
      <c r="D74" t="s">
        <v>775</v>
      </c>
      <c r="E74" s="6">
        <v>300</v>
      </c>
      <c r="F74" s="3">
        <v>100</v>
      </c>
      <c r="G74" s="3">
        <v>1</v>
      </c>
      <c r="H74" s="4">
        <v>45492</v>
      </c>
      <c r="I74" t="s">
        <v>292</v>
      </c>
    </row>
    <row r="75" spans="1:9" x14ac:dyDescent="0.3">
      <c r="A75" s="2">
        <f t="shared" si="2"/>
        <v>72</v>
      </c>
      <c r="B75" t="s">
        <v>1009</v>
      </c>
      <c r="C75" t="s">
        <v>565</v>
      </c>
      <c r="D75" t="s">
        <v>39</v>
      </c>
      <c r="E75" s="6">
        <v>295</v>
      </c>
      <c r="F75" s="3">
        <v>59</v>
      </c>
      <c r="G75" s="3">
        <v>1</v>
      </c>
      <c r="H75" s="4">
        <v>45359</v>
      </c>
      <c r="I75" t="s">
        <v>953</v>
      </c>
    </row>
    <row r="76" spans="1:9" x14ac:dyDescent="0.3">
      <c r="A76" s="2">
        <f t="shared" si="2"/>
        <v>73</v>
      </c>
      <c r="B76" t="s">
        <v>952</v>
      </c>
      <c r="C76" t="s">
        <v>723</v>
      </c>
      <c r="D76" t="s">
        <v>726</v>
      </c>
      <c r="E76" s="6">
        <v>289.95</v>
      </c>
      <c r="F76" s="3">
        <v>79</v>
      </c>
      <c r="G76" s="3">
        <v>2</v>
      </c>
      <c r="H76" s="4">
        <v>45296</v>
      </c>
      <c r="I76" t="s">
        <v>953</v>
      </c>
    </row>
    <row r="77" spans="1:9" x14ac:dyDescent="0.3">
      <c r="A77" s="2">
        <f t="shared" si="2"/>
        <v>74</v>
      </c>
      <c r="B77" t="s">
        <v>968</v>
      </c>
      <c r="C77" t="s">
        <v>372</v>
      </c>
      <c r="D77" t="s">
        <v>77</v>
      </c>
      <c r="E77" s="6">
        <v>289.5</v>
      </c>
      <c r="F77" s="3">
        <v>42</v>
      </c>
      <c r="G77" s="3">
        <v>2</v>
      </c>
      <c r="H77" s="4">
        <v>45709</v>
      </c>
      <c r="I77" t="s">
        <v>292</v>
      </c>
    </row>
    <row r="78" spans="1:9" x14ac:dyDescent="0.3">
      <c r="A78" s="2">
        <f t="shared" si="2"/>
        <v>75</v>
      </c>
      <c r="B78" t="s">
        <v>843</v>
      </c>
      <c r="C78" t="s">
        <v>843</v>
      </c>
      <c r="D78" t="s">
        <v>844</v>
      </c>
      <c r="E78" s="6">
        <v>248.15</v>
      </c>
      <c r="F78" s="3">
        <v>34</v>
      </c>
      <c r="G78" s="3">
        <v>1</v>
      </c>
      <c r="H78" s="4">
        <v>45191</v>
      </c>
      <c r="I78" t="s">
        <v>67</v>
      </c>
    </row>
    <row r="79" spans="1:9" x14ac:dyDescent="0.3">
      <c r="A79" s="2">
        <f t="shared" si="2"/>
        <v>76</v>
      </c>
      <c r="B79" t="s">
        <v>776</v>
      </c>
      <c r="C79" t="s">
        <v>777</v>
      </c>
      <c r="D79" t="s">
        <v>169</v>
      </c>
      <c r="E79" s="6">
        <v>247.4</v>
      </c>
      <c r="F79" s="3">
        <v>31</v>
      </c>
      <c r="G79" s="3">
        <v>1</v>
      </c>
      <c r="H79" s="4">
        <v>45254</v>
      </c>
      <c r="I79" t="s">
        <v>36</v>
      </c>
    </row>
    <row r="80" spans="1:9" x14ac:dyDescent="0.3">
      <c r="A80" s="2">
        <f t="shared" si="2"/>
        <v>77</v>
      </c>
      <c r="B80" t="s">
        <v>1065</v>
      </c>
      <c r="C80" t="s">
        <v>855</v>
      </c>
      <c r="D80" t="s">
        <v>39</v>
      </c>
      <c r="E80" s="6">
        <v>223.5</v>
      </c>
      <c r="F80" s="3">
        <v>36</v>
      </c>
      <c r="G80" s="3">
        <v>1</v>
      </c>
      <c r="H80" s="4">
        <v>45366</v>
      </c>
      <c r="I80" t="s">
        <v>953</v>
      </c>
    </row>
    <row r="81" spans="1:9" x14ac:dyDescent="0.3">
      <c r="A81" s="2">
        <f t="shared" si="2"/>
        <v>78</v>
      </c>
      <c r="B81" t="s">
        <v>1025</v>
      </c>
      <c r="C81" t="s">
        <v>426</v>
      </c>
      <c r="D81" t="s">
        <v>39</v>
      </c>
      <c r="E81" s="6">
        <v>213</v>
      </c>
      <c r="F81" s="3">
        <v>48</v>
      </c>
      <c r="G81" s="3">
        <v>1</v>
      </c>
      <c r="H81" s="4">
        <v>45772</v>
      </c>
      <c r="I81" t="s">
        <v>112</v>
      </c>
    </row>
    <row r="82" spans="1:9" x14ac:dyDescent="0.3">
      <c r="A82" s="2">
        <f t="shared" si="2"/>
        <v>79</v>
      </c>
      <c r="B82" t="s">
        <v>1066</v>
      </c>
      <c r="C82" t="s">
        <v>632</v>
      </c>
      <c r="D82" t="s">
        <v>635</v>
      </c>
      <c r="E82" s="6">
        <v>210.4</v>
      </c>
      <c r="F82" s="3">
        <v>25</v>
      </c>
      <c r="G82" s="3">
        <v>2</v>
      </c>
      <c r="H82" s="4">
        <v>45254</v>
      </c>
      <c r="I82" t="s">
        <v>67</v>
      </c>
    </row>
    <row r="83" spans="1:9" x14ac:dyDescent="0.3">
      <c r="A83" s="2">
        <f t="shared" si="2"/>
        <v>80</v>
      </c>
      <c r="B83" t="s">
        <v>859</v>
      </c>
      <c r="C83" t="s">
        <v>860</v>
      </c>
      <c r="D83" t="s">
        <v>193</v>
      </c>
      <c r="E83" s="6">
        <v>199.8</v>
      </c>
      <c r="F83" s="3">
        <v>37</v>
      </c>
      <c r="G83" s="3">
        <v>1</v>
      </c>
      <c r="H83" s="4">
        <v>45012</v>
      </c>
      <c r="I83" t="s">
        <v>67</v>
      </c>
    </row>
    <row r="84" spans="1:9" x14ac:dyDescent="0.3">
      <c r="A84" s="2">
        <f t="shared" si="2"/>
        <v>81</v>
      </c>
      <c r="B84" t="s">
        <v>1033</v>
      </c>
      <c r="C84" t="s">
        <v>266</v>
      </c>
      <c r="D84" t="s">
        <v>39</v>
      </c>
      <c r="E84" s="6">
        <v>194.5</v>
      </c>
      <c r="F84" s="3">
        <v>26</v>
      </c>
      <c r="G84" s="3">
        <v>2</v>
      </c>
      <c r="H84" s="4">
        <v>45786</v>
      </c>
      <c r="I84" t="s">
        <v>36</v>
      </c>
    </row>
    <row r="85" spans="1:9" x14ac:dyDescent="0.3">
      <c r="A85" s="2">
        <f t="shared" si="2"/>
        <v>82</v>
      </c>
      <c r="B85" t="s">
        <v>956</v>
      </c>
      <c r="C85" t="s">
        <v>956</v>
      </c>
      <c r="D85" t="s">
        <v>35</v>
      </c>
      <c r="E85" s="6">
        <v>180.99999999999997</v>
      </c>
      <c r="F85" s="3">
        <v>53</v>
      </c>
      <c r="G85" s="3">
        <v>2</v>
      </c>
      <c r="H85" s="4">
        <v>44834</v>
      </c>
      <c r="I85" t="s">
        <v>67</v>
      </c>
    </row>
    <row r="86" spans="1:9" x14ac:dyDescent="0.3">
      <c r="A86" s="2">
        <f t="shared" si="2"/>
        <v>83</v>
      </c>
      <c r="B86" t="s">
        <v>819</v>
      </c>
      <c r="C86" t="s">
        <v>820</v>
      </c>
      <c r="D86" t="s">
        <v>821</v>
      </c>
      <c r="E86" s="6">
        <v>170</v>
      </c>
      <c r="F86" s="3">
        <v>85</v>
      </c>
      <c r="G86" s="3">
        <v>1</v>
      </c>
      <c r="H86" s="4">
        <v>44694</v>
      </c>
      <c r="I86" t="s">
        <v>292</v>
      </c>
    </row>
    <row r="87" spans="1:9" x14ac:dyDescent="0.3">
      <c r="A87" s="2">
        <f t="shared" si="2"/>
        <v>84</v>
      </c>
      <c r="B87" t="s">
        <v>994</v>
      </c>
      <c r="C87" t="s">
        <v>443</v>
      </c>
      <c r="D87" t="s">
        <v>391</v>
      </c>
      <c r="E87" s="6">
        <v>168.69</v>
      </c>
      <c r="F87" s="3">
        <v>24</v>
      </c>
      <c r="G87" s="3">
        <v>2</v>
      </c>
      <c r="H87" s="4">
        <v>45740</v>
      </c>
      <c r="I87" t="s">
        <v>67</v>
      </c>
    </row>
    <row r="88" spans="1:9" x14ac:dyDescent="0.3">
      <c r="A88" s="2">
        <f t="shared" si="2"/>
        <v>85</v>
      </c>
      <c r="B88" t="s">
        <v>1067</v>
      </c>
      <c r="C88" t="s">
        <v>771</v>
      </c>
      <c r="D88" t="s">
        <v>772</v>
      </c>
      <c r="E88" s="6">
        <v>165.15</v>
      </c>
      <c r="F88" s="3">
        <v>26</v>
      </c>
      <c r="G88" s="3">
        <v>1</v>
      </c>
      <c r="H88" s="4">
        <v>45012</v>
      </c>
      <c r="I88" t="s">
        <v>67</v>
      </c>
    </row>
    <row r="89" spans="1:9" x14ac:dyDescent="0.3">
      <c r="A89" s="2">
        <f t="shared" si="2"/>
        <v>86</v>
      </c>
      <c r="B89" t="s">
        <v>1040</v>
      </c>
      <c r="C89" t="s">
        <v>467</v>
      </c>
      <c r="D89" t="s">
        <v>468</v>
      </c>
      <c r="E89" s="6">
        <v>163.16999999999999</v>
      </c>
      <c r="F89" s="3">
        <v>32</v>
      </c>
      <c r="G89" s="3">
        <v>2</v>
      </c>
      <c r="H89" s="4">
        <v>45786</v>
      </c>
      <c r="I89" t="s">
        <v>143</v>
      </c>
    </row>
    <row r="90" spans="1:9" x14ac:dyDescent="0.3">
      <c r="A90" s="2">
        <f t="shared" si="2"/>
        <v>87</v>
      </c>
      <c r="B90" t="s">
        <v>1068</v>
      </c>
      <c r="C90" t="s">
        <v>862</v>
      </c>
      <c r="D90" t="s">
        <v>863</v>
      </c>
      <c r="E90" s="6">
        <v>144.69999999999999</v>
      </c>
      <c r="F90" s="3">
        <v>19</v>
      </c>
      <c r="G90" s="3">
        <v>1</v>
      </c>
      <c r="H90" s="4">
        <v>45379</v>
      </c>
      <c r="I90" t="s">
        <v>67</v>
      </c>
    </row>
    <row r="91" spans="1:9" x14ac:dyDescent="0.3">
      <c r="A91" s="2">
        <f t="shared" si="2"/>
        <v>88</v>
      </c>
      <c r="B91" t="s">
        <v>1005</v>
      </c>
      <c r="C91" t="s">
        <v>650</v>
      </c>
      <c r="D91" t="s">
        <v>77</v>
      </c>
      <c r="E91" s="6">
        <v>138.6</v>
      </c>
      <c r="F91" s="3">
        <v>23</v>
      </c>
      <c r="G91" s="3">
        <v>2</v>
      </c>
      <c r="H91" s="4">
        <v>45740</v>
      </c>
      <c r="I91" t="s">
        <v>67</v>
      </c>
    </row>
    <row r="92" spans="1:9" x14ac:dyDescent="0.3">
      <c r="A92" s="2">
        <f t="shared" si="2"/>
        <v>89</v>
      </c>
      <c r="B92" t="s">
        <v>1069</v>
      </c>
      <c r="C92" t="s">
        <v>585</v>
      </c>
      <c r="D92" t="s">
        <v>39</v>
      </c>
      <c r="E92" s="6">
        <v>138</v>
      </c>
      <c r="F92" s="3">
        <v>24</v>
      </c>
      <c r="G92" s="3">
        <v>1</v>
      </c>
      <c r="H92" s="4">
        <v>45548</v>
      </c>
      <c r="I92" t="s">
        <v>36</v>
      </c>
    </row>
    <row r="93" spans="1:9" x14ac:dyDescent="0.3">
      <c r="A93" s="2">
        <f t="shared" si="2"/>
        <v>90</v>
      </c>
      <c r="B93" t="s">
        <v>1070</v>
      </c>
      <c r="C93" t="s">
        <v>816</v>
      </c>
      <c r="D93" t="s">
        <v>169</v>
      </c>
      <c r="E93" s="6">
        <v>134.4</v>
      </c>
      <c r="F93" s="3">
        <v>18</v>
      </c>
      <c r="G93" s="3">
        <v>1</v>
      </c>
      <c r="H93" s="4">
        <v>43987</v>
      </c>
      <c r="I93" t="s">
        <v>67</v>
      </c>
    </row>
    <row r="94" spans="1:9" x14ac:dyDescent="0.3">
      <c r="A94" s="2">
        <f t="shared" si="2"/>
        <v>91</v>
      </c>
      <c r="B94" t="s">
        <v>527</v>
      </c>
      <c r="C94" t="s">
        <v>528</v>
      </c>
      <c r="D94" t="s">
        <v>531</v>
      </c>
      <c r="E94" s="6">
        <v>130</v>
      </c>
      <c r="F94" s="3">
        <v>26</v>
      </c>
      <c r="G94" s="3">
        <v>1</v>
      </c>
      <c r="H94" s="4">
        <v>44807</v>
      </c>
      <c r="I94" t="s">
        <v>439</v>
      </c>
    </row>
    <row r="95" spans="1:9" x14ac:dyDescent="0.3">
      <c r="A95" s="2">
        <f t="shared" si="2"/>
        <v>92</v>
      </c>
      <c r="B95" t="s">
        <v>263</v>
      </c>
      <c r="C95" t="s">
        <v>264</v>
      </c>
      <c r="D95" t="s">
        <v>39</v>
      </c>
      <c r="E95" s="6">
        <v>100</v>
      </c>
      <c r="F95" s="3">
        <v>20</v>
      </c>
      <c r="G95" s="3">
        <v>1</v>
      </c>
      <c r="H95" s="4">
        <v>45779</v>
      </c>
      <c r="I95" t="s">
        <v>155</v>
      </c>
    </row>
    <row r="96" spans="1:9" x14ac:dyDescent="0.3">
      <c r="A96" s="2">
        <f t="shared" si="2"/>
        <v>93</v>
      </c>
      <c r="B96" t="s">
        <v>998</v>
      </c>
      <c r="C96" t="s">
        <v>537</v>
      </c>
      <c r="D96" t="s">
        <v>169</v>
      </c>
      <c r="E96" s="6">
        <v>98.35</v>
      </c>
      <c r="F96" s="3">
        <v>10</v>
      </c>
      <c r="G96" s="3">
        <v>1</v>
      </c>
      <c r="H96" s="4">
        <v>45740</v>
      </c>
      <c r="I96" t="s">
        <v>67</v>
      </c>
    </row>
    <row r="97" spans="1:9" x14ac:dyDescent="0.3">
      <c r="A97" s="2">
        <f t="shared" si="2"/>
        <v>94</v>
      </c>
      <c r="B97" t="s">
        <v>1071</v>
      </c>
      <c r="C97" t="s">
        <v>883</v>
      </c>
      <c r="D97" t="s">
        <v>884</v>
      </c>
      <c r="E97" s="6">
        <v>97.85</v>
      </c>
      <c r="F97" s="3">
        <v>12</v>
      </c>
      <c r="G97" s="3">
        <v>1</v>
      </c>
      <c r="H97" s="4">
        <v>45331</v>
      </c>
      <c r="I97" t="s">
        <v>67</v>
      </c>
    </row>
    <row r="98" spans="1:9" x14ac:dyDescent="0.3">
      <c r="A98" s="2">
        <f t="shared" si="2"/>
        <v>95</v>
      </c>
      <c r="B98" t="s">
        <v>688</v>
      </c>
      <c r="C98" t="s">
        <v>688</v>
      </c>
      <c r="D98" t="s">
        <v>691</v>
      </c>
      <c r="E98" s="6">
        <v>85.85</v>
      </c>
      <c r="F98" s="3">
        <v>9</v>
      </c>
      <c r="G98" s="3">
        <v>1</v>
      </c>
      <c r="H98" s="4">
        <v>45740</v>
      </c>
      <c r="I98" t="s">
        <v>67</v>
      </c>
    </row>
    <row r="99" spans="1:9" x14ac:dyDescent="0.3">
      <c r="A99" s="2">
        <f t="shared" si="2"/>
        <v>96</v>
      </c>
      <c r="B99" t="s">
        <v>983</v>
      </c>
      <c r="C99" t="s">
        <v>137</v>
      </c>
      <c r="D99" t="s">
        <v>39</v>
      </c>
      <c r="E99" s="6">
        <v>83.4</v>
      </c>
      <c r="F99" s="3">
        <v>11</v>
      </c>
      <c r="G99" s="3">
        <v>1</v>
      </c>
      <c r="H99" s="4">
        <v>45723</v>
      </c>
      <c r="I99" t="s">
        <v>40</v>
      </c>
    </row>
    <row r="100" spans="1:9" x14ac:dyDescent="0.3">
      <c r="A100" s="2">
        <f t="shared" ref="A100:A116" si="3">IF(B100&lt;&gt;"",ROW()-3,"")</f>
        <v>97</v>
      </c>
      <c r="B100" t="s">
        <v>1006</v>
      </c>
      <c r="C100" t="s">
        <v>648</v>
      </c>
      <c r="D100" t="s">
        <v>651</v>
      </c>
      <c r="E100" s="6">
        <v>79.5</v>
      </c>
      <c r="F100" s="3">
        <v>10</v>
      </c>
      <c r="G100" s="3">
        <v>1</v>
      </c>
      <c r="H100" s="4">
        <v>45740</v>
      </c>
      <c r="I100" t="s">
        <v>67</v>
      </c>
    </row>
    <row r="101" spans="1:9" x14ac:dyDescent="0.3">
      <c r="A101" s="2">
        <f t="shared" si="3"/>
        <v>98</v>
      </c>
      <c r="B101" t="s">
        <v>1000</v>
      </c>
      <c r="C101" t="s">
        <v>611</v>
      </c>
      <c r="D101" t="s">
        <v>614</v>
      </c>
      <c r="E101" s="6">
        <v>78.849999999999994</v>
      </c>
      <c r="F101" s="3">
        <v>12</v>
      </c>
      <c r="G101" s="3">
        <v>2</v>
      </c>
      <c r="H101" s="4">
        <v>45740</v>
      </c>
      <c r="I101" t="s">
        <v>67</v>
      </c>
    </row>
    <row r="102" spans="1:9" x14ac:dyDescent="0.3">
      <c r="A102" s="2">
        <f t="shared" si="3"/>
        <v>99</v>
      </c>
      <c r="B102" t="s">
        <v>1014</v>
      </c>
      <c r="C102" t="s">
        <v>865</v>
      </c>
      <c r="D102" t="s">
        <v>523</v>
      </c>
      <c r="E102" s="6">
        <v>72</v>
      </c>
      <c r="F102" s="3">
        <v>18</v>
      </c>
      <c r="G102" s="3">
        <v>1</v>
      </c>
      <c r="H102" s="4">
        <v>45740</v>
      </c>
      <c r="I102" t="s">
        <v>67</v>
      </c>
    </row>
    <row r="103" spans="1:9" x14ac:dyDescent="0.3">
      <c r="A103" s="2">
        <f t="shared" si="3"/>
        <v>100</v>
      </c>
      <c r="B103" t="s">
        <v>949</v>
      </c>
      <c r="C103" t="s">
        <v>752</v>
      </c>
      <c r="D103" t="s">
        <v>127</v>
      </c>
      <c r="E103" s="6">
        <v>72</v>
      </c>
      <c r="F103" s="3">
        <v>20</v>
      </c>
      <c r="G103" s="3">
        <v>1</v>
      </c>
      <c r="H103" s="4">
        <v>45394</v>
      </c>
      <c r="I103" t="s">
        <v>155</v>
      </c>
    </row>
    <row r="104" spans="1:9" x14ac:dyDescent="0.3">
      <c r="A104" s="2">
        <f t="shared" si="3"/>
        <v>101</v>
      </c>
      <c r="B104" t="s">
        <v>1072</v>
      </c>
      <c r="C104" t="s">
        <v>889</v>
      </c>
      <c r="D104" t="s">
        <v>39</v>
      </c>
      <c r="E104" s="6">
        <v>67.8</v>
      </c>
      <c r="F104" s="3">
        <v>11</v>
      </c>
      <c r="G104" s="3">
        <v>1</v>
      </c>
      <c r="H104" s="4">
        <v>45275</v>
      </c>
      <c r="I104" t="s">
        <v>67</v>
      </c>
    </row>
    <row r="105" spans="1:9" x14ac:dyDescent="0.3">
      <c r="A105" s="2">
        <f t="shared" si="3"/>
        <v>102</v>
      </c>
      <c r="B105" t="s">
        <v>493</v>
      </c>
      <c r="C105" t="s">
        <v>493</v>
      </c>
      <c r="D105" t="s">
        <v>35</v>
      </c>
      <c r="E105" s="6">
        <v>62.85</v>
      </c>
      <c r="F105" s="3">
        <v>9</v>
      </c>
      <c r="G105" s="3">
        <v>2</v>
      </c>
      <c r="H105" s="4">
        <v>45758</v>
      </c>
      <c r="I105" t="s">
        <v>67</v>
      </c>
    </row>
    <row r="106" spans="1:9" x14ac:dyDescent="0.3">
      <c r="A106" s="2">
        <f t="shared" si="3"/>
        <v>103</v>
      </c>
      <c r="B106" t="s">
        <v>890</v>
      </c>
      <c r="C106" t="s">
        <v>890</v>
      </c>
      <c r="D106" t="s">
        <v>891</v>
      </c>
      <c r="E106" s="6">
        <v>58.5</v>
      </c>
      <c r="F106" s="3">
        <v>8</v>
      </c>
      <c r="G106" s="3">
        <v>1</v>
      </c>
      <c r="H106" s="4">
        <v>45588</v>
      </c>
      <c r="I106" t="s">
        <v>826</v>
      </c>
    </row>
    <row r="107" spans="1:9" x14ac:dyDescent="0.3">
      <c r="A107" s="2">
        <f t="shared" si="3"/>
        <v>104</v>
      </c>
      <c r="B107" t="s">
        <v>757</v>
      </c>
      <c r="C107" t="s">
        <v>758</v>
      </c>
      <c r="D107" t="s">
        <v>486</v>
      </c>
      <c r="E107" s="6">
        <v>56.699999999999903</v>
      </c>
      <c r="F107" s="3">
        <v>12</v>
      </c>
      <c r="G107" s="3">
        <v>1</v>
      </c>
      <c r="H107" s="4">
        <v>45740</v>
      </c>
      <c r="I107" t="s">
        <v>67</v>
      </c>
    </row>
    <row r="108" spans="1:9" x14ac:dyDescent="0.3">
      <c r="A108" s="2">
        <f t="shared" si="3"/>
        <v>105</v>
      </c>
      <c r="B108" t="s">
        <v>827</v>
      </c>
      <c r="C108" t="s">
        <v>828</v>
      </c>
      <c r="D108" t="s">
        <v>169</v>
      </c>
      <c r="E108" s="6">
        <v>49</v>
      </c>
      <c r="F108" s="3">
        <v>13</v>
      </c>
      <c r="G108" s="3">
        <v>1</v>
      </c>
      <c r="H108" s="4">
        <v>45740</v>
      </c>
      <c r="I108" t="s">
        <v>67</v>
      </c>
    </row>
    <row r="109" spans="1:9" x14ac:dyDescent="0.3">
      <c r="A109" s="2">
        <f t="shared" si="3"/>
        <v>106</v>
      </c>
      <c r="B109" t="s">
        <v>1073</v>
      </c>
      <c r="C109" t="s">
        <v>902</v>
      </c>
      <c r="D109" t="s">
        <v>211</v>
      </c>
      <c r="E109" s="6">
        <v>31.34</v>
      </c>
      <c r="F109" s="3">
        <v>5</v>
      </c>
      <c r="G109" s="3">
        <v>1</v>
      </c>
      <c r="H109" s="4">
        <v>45379</v>
      </c>
      <c r="I109" t="s">
        <v>67</v>
      </c>
    </row>
    <row r="110" spans="1:9" x14ac:dyDescent="0.3">
      <c r="A110" s="2">
        <f t="shared" si="3"/>
        <v>107</v>
      </c>
      <c r="B110" t="s">
        <v>1044</v>
      </c>
      <c r="C110" t="s">
        <v>560</v>
      </c>
      <c r="D110" t="s">
        <v>169</v>
      </c>
      <c r="E110" s="6">
        <v>31</v>
      </c>
      <c r="F110" s="3">
        <v>6</v>
      </c>
      <c r="G110" s="3">
        <v>2</v>
      </c>
      <c r="H110" s="4">
        <v>45779</v>
      </c>
      <c r="I110" t="s">
        <v>112</v>
      </c>
    </row>
    <row r="111" spans="1:9" x14ac:dyDescent="0.3">
      <c r="A111" s="2">
        <f t="shared" si="3"/>
        <v>108</v>
      </c>
      <c r="B111" t="s">
        <v>1045</v>
      </c>
      <c r="C111" t="s">
        <v>595</v>
      </c>
      <c r="D111" t="s">
        <v>158</v>
      </c>
      <c r="E111" s="6">
        <v>24.6</v>
      </c>
      <c r="F111" s="3">
        <v>5</v>
      </c>
      <c r="G111" s="3">
        <v>1</v>
      </c>
      <c r="H111" s="4">
        <v>45786</v>
      </c>
      <c r="I111" t="s">
        <v>112</v>
      </c>
    </row>
    <row r="112" spans="1:9" x14ac:dyDescent="0.3">
      <c r="A112" s="2">
        <f t="shared" si="3"/>
        <v>109</v>
      </c>
      <c r="B112" t="s">
        <v>954</v>
      </c>
      <c r="C112" t="s">
        <v>717</v>
      </c>
      <c r="D112" t="s">
        <v>77</v>
      </c>
      <c r="E112" s="6">
        <v>24</v>
      </c>
      <c r="F112" s="3">
        <v>12</v>
      </c>
      <c r="G112" s="3">
        <v>1</v>
      </c>
      <c r="H112" s="4">
        <v>45317</v>
      </c>
      <c r="I112" t="s">
        <v>292</v>
      </c>
    </row>
    <row r="113" spans="1:9" x14ac:dyDescent="0.3">
      <c r="A113" s="2">
        <f t="shared" si="3"/>
        <v>110</v>
      </c>
      <c r="B113" t="s">
        <v>454</v>
      </c>
      <c r="C113" t="s">
        <v>454</v>
      </c>
      <c r="D113" t="s">
        <v>35</v>
      </c>
      <c r="E113" s="6">
        <v>23</v>
      </c>
      <c r="F113" s="3">
        <v>5</v>
      </c>
      <c r="G113" s="3">
        <v>1</v>
      </c>
      <c r="H113" s="4">
        <v>45625</v>
      </c>
      <c r="I113" t="s">
        <v>36</v>
      </c>
    </row>
    <row r="114" spans="1:9" x14ac:dyDescent="0.3">
      <c r="A114" s="2">
        <f t="shared" si="3"/>
        <v>111</v>
      </c>
      <c r="B114" t="s">
        <v>920</v>
      </c>
      <c r="C114" t="s">
        <v>207</v>
      </c>
      <c r="D114" t="s">
        <v>208</v>
      </c>
      <c r="E114" s="6">
        <v>20</v>
      </c>
      <c r="F114" s="3">
        <v>4</v>
      </c>
      <c r="G114" s="3">
        <v>1</v>
      </c>
      <c r="H114" s="4">
        <v>45660</v>
      </c>
      <c r="I114" t="s">
        <v>155</v>
      </c>
    </row>
    <row r="115" spans="1:9" x14ac:dyDescent="0.3">
      <c r="A115" s="2">
        <f t="shared" si="3"/>
        <v>112</v>
      </c>
      <c r="B115" t="s">
        <v>997</v>
      </c>
      <c r="C115" t="s">
        <v>616</v>
      </c>
      <c r="D115" t="s">
        <v>620</v>
      </c>
      <c r="E115" s="6">
        <v>16.2</v>
      </c>
      <c r="F115" s="3">
        <v>3</v>
      </c>
      <c r="G115" s="3">
        <v>1</v>
      </c>
      <c r="H115" s="4">
        <v>45740</v>
      </c>
      <c r="I115" t="s">
        <v>67</v>
      </c>
    </row>
    <row r="116" spans="1:9" x14ac:dyDescent="0.3">
      <c r="A116" s="2">
        <f t="shared" si="3"/>
        <v>113</v>
      </c>
      <c r="B116" t="s">
        <v>1027</v>
      </c>
      <c r="C116" t="s">
        <v>606</v>
      </c>
      <c r="D116" t="s">
        <v>193</v>
      </c>
      <c r="E116" s="6">
        <v>12</v>
      </c>
      <c r="F116" s="3">
        <v>2</v>
      </c>
      <c r="G116" s="3">
        <v>1</v>
      </c>
      <c r="H116" s="4">
        <v>45765</v>
      </c>
      <c r="I116" t="s">
        <v>112</v>
      </c>
    </row>
    <row r="117" spans="1:9" x14ac:dyDescent="0.3">
      <c r="E117" s="7">
        <f>SUBTOTAL(109,Tbl_Filmai_Birželis[Pajamos])</f>
        <v>1543708.4799999991</v>
      </c>
      <c r="F117" s="5">
        <f>SUBTOTAL(109,Tbl_Filmai_Birželis[Žiūrovų skaičius])</f>
        <v>254594</v>
      </c>
    </row>
    <row r="118" spans="1:9" x14ac:dyDescent="0.3">
      <c r="E118" s="7"/>
    </row>
  </sheetData>
  <mergeCells count="1">
    <mergeCell ref="A1:I2"/>
  </mergeCells>
  <dataValidations count="2">
    <dataValidation type="whole" operator="greaterThanOrEqual" allowBlank="1" sqref="F4:F116 G4:G116" xr:uid="{00000000-0002-0000-0600-000000000000}">
      <formula1>0</formula1>
    </dataValidation>
    <dataValidation type="date" allowBlank="1" sqref="H4:H116" xr:uid="{00000000-0002-0000-06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8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4.4" x14ac:dyDescent="0.3"/>
  <cols>
    <col min="1" max="1" width="5" customWidth="1"/>
    <col min="2" max="3" width="45" customWidth="1"/>
    <col min="4" max="8" width="15" customWidth="1"/>
    <col min="9" max="9" width="45" customWidth="1"/>
    <col min="10" max="16384" width="8.88671875" hidden="1"/>
  </cols>
  <sheetData>
    <row r="1" spans="1:9" ht="27.9" customHeight="1" x14ac:dyDescent="0.3">
      <c r="A1" s="20" t="s">
        <v>29</v>
      </c>
      <c r="B1" s="19"/>
      <c r="C1" s="19"/>
      <c r="D1" s="19"/>
      <c r="E1" s="19"/>
      <c r="F1" s="19"/>
      <c r="G1" s="19"/>
      <c r="H1" s="19"/>
      <c r="I1" s="19"/>
    </row>
    <row r="2" spans="1:9" ht="27.9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2">
        <f t="shared" ref="A4:A35" si="0">IF(B4&lt;&gt;"",ROW()-3,"")</f>
        <v>1</v>
      </c>
      <c r="B4" t="s">
        <v>46</v>
      </c>
      <c r="C4" t="s">
        <v>46</v>
      </c>
      <c r="D4" t="s">
        <v>39</v>
      </c>
      <c r="E4" s="6">
        <v>442926.21</v>
      </c>
      <c r="F4" s="3">
        <v>58453</v>
      </c>
      <c r="G4" s="3">
        <v>19</v>
      </c>
      <c r="H4" s="4">
        <v>45835</v>
      </c>
      <c r="I4" t="s">
        <v>40</v>
      </c>
    </row>
    <row r="5" spans="1:9" x14ac:dyDescent="0.3">
      <c r="A5" s="2">
        <f t="shared" si="0"/>
        <v>2</v>
      </c>
      <c r="B5" t="s">
        <v>1074</v>
      </c>
      <c r="C5" t="s">
        <v>85</v>
      </c>
      <c r="D5" t="s">
        <v>39</v>
      </c>
      <c r="E5" s="6">
        <v>224869.26</v>
      </c>
      <c r="F5" s="3">
        <v>34139</v>
      </c>
      <c r="G5" s="3">
        <v>23</v>
      </c>
      <c r="H5" s="4">
        <v>45840</v>
      </c>
      <c r="I5" t="s">
        <v>60</v>
      </c>
    </row>
    <row r="6" spans="1:9" x14ac:dyDescent="0.3">
      <c r="A6" s="2">
        <f t="shared" si="0"/>
        <v>3</v>
      </c>
      <c r="B6" t="s">
        <v>1075</v>
      </c>
      <c r="C6" t="s">
        <v>104</v>
      </c>
      <c r="D6" t="s">
        <v>39</v>
      </c>
      <c r="E6" s="6">
        <v>143684.16</v>
      </c>
      <c r="F6" s="3">
        <v>28011</v>
      </c>
      <c r="G6" s="3">
        <v>21</v>
      </c>
      <c r="H6" s="4">
        <v>45856</v>
      </c>
      <c r="I6" t="s">
        <v>55</v>
      </c>
    </row>
    <row r="7" spans="1:9" x14ac:dyDescent="0.3">
      <c r="A7" s="2">
        <f t="shared" si="0"/>
        <v>4</v>
      </c>
      <c r="B7" t="s">
        <v>115</v>
      </c>
      <c r="C7" t="s">
        <v>115</v>
      </c>
      <c r="D7" t="s">
        <v>39</v>
      </c>
      <c r="E7" s="6">
        <v>120905.12</v>
      </c>
      <c r="F7" s="3">
        <v>24054</v>
      </c>
      <c r="G7" s="3">
        <v>30</v>
      </c>
      <c r="H7" s="4">
        <v>45835</v>
      </c>
      <c r="I7" t="s">
        <v>43</v>
      </c>
    </row>
    <row r="8" spans="1:9" x14ac:dyDescent="0.3">
      <c r="A8" s="2">
        <f t="shared" si="0"/>
        <v>5</v>
      </c>
      <c r="B8" t="s">
        <v>1049</v>
      </c>
      <c r="C8" t="s">
        <v>64</v>
      </c>
      <c r="D8" t="s">
        <v>39</v>
      </c>
      <c r="E8" s="6">
        <v>114901.04</v>
      </c>
      <c r="F8" s="3">
        <v>20311</v>
      </c>
      <c r="G8" s="3">
        <v>26</v>
      </c>
      <c r="H8" s="4">
        <v>45821</v>
      </c>
      <c r="I8" t="s">
        <v>60</v>
      </c>
    </row>
    <row r="9" spans="1:9" x14ac:dyDescent="0.3">
      <c r="A9" s="2">
        <f t="shared" si="0"/>
        <v>6</v>
      </c>
      <c r="B9" t="s">
        <v>1076</v>
      </c>
      <c r="C9" t="s">
        <v>139</v>
      </c>
      <c r="D9" t="s">
        <v>39</v>
      </c>
      <c r="E9" s="6">
        <v>105165.42</v>
      </c>
      <c r="F9" s="3">
        <v>15578</v>
      </c>
      <c r="G9" s="3">
        <v>18</v>
      </c>
      <c r="H9" s="4">
        <v>45849</v>
      </c>
      <c r="I9" t="s">
        <v>40</v>
      </c>
    </row>
    <row r="10" spans="1:9" x14ac:dyDescent="0.3">
      <c r="A10" s="2">
        <f t="shared" si="0"/>
        <v>7</v>
      </c>
      <c r="B10" t="s">
        <v>1077</v>
      </c>
      <c r="C10" t="s">
        <v>117</v>
      </c>
      <c r="D10" t="s">
        <v>39</v>
      </c>
      <c r="E10" s="6">
        <v>89878.49</v>
      </c>
      <c r="F10" s="3">
        <v>13608</v>
      </c>
      <c r="G10" s="3">
        <v>17</v>
      </c>
      <c r="H10" s="4">
        <v>45863</v>
      </c>
      <c r="I10" t="s">
        <v>43</v>
      </c>
    </row>
    <row r="11" spans="1:9" x14ac:dyDescent="0.3">
      <c r="A11" s="2">
        <f t="shared" si="0"/>
        <v>8</v>
      </c>
      <c r="B11" t="s">
        <v>1030</v>
      </c>
      <c r="C11" t="s">
        <v>48</v>
      </c>
      <c r="D11" t="s">
        <v>39</v>
      </c>
      <c r="E11" s="6">
        <v>83373.429999999993</v>
      </c>
      <c r="F11" s="3">
        <v>15811</v>
      </c>
      <c r="G11" s="3">
        <v>17</v>
      </c>
      <c r="H11" s="4">
        <v>45800</v>
      </c>
      <c r="I11" t="s">
        <v>43</v>
      </c>
    </row>
    <row r="12" spans="1:9" x14ac:dyDescent="0.3">
      <c r="A12" s="2">
        <f t="shared" si="0"/>
        <v>9</v>
      </c>
      <c r="B12" t="s">
        <v>1050</v>
      </c>
      <c r="C12" t="s">
        <v>106</v>
      </c>
      <c r="D12" t="s">
        <v>107</v>
      </c>
      <c r="E12" s="6">
        <v>72243.31</v>
      </c>
      <c r="F12" s="3">
        <v>10477</v>
      </c>
      <c r="G12" s="3">
        <v>13</v>
      </c>
      <c r="H12" s="4">
        <v>45828</v>
      </c>
      <c r="I12" t="s">
        <v>71</v>
      </c>
    </row>
    <row r="13" spans="1:9" x14ac:dyDescent="0.3">
      <c r="A13" s="2">
        <f t="shared" si="0"/>
        <v>10</v>
      </c>
      <c r="B13" t="s">
        <v>1078</v>
      </c>
      <c r="C13" t="s">
        <v>219</v>
      </c>
      <c r="D13" t="s">
        <v>39</v>
      </c>
      <c r="E13" s="6">
        <v>52668.46</v>
      </c>
      <c r="F13" s="3">
        <v>8120</v>
      </c>
      <c r="G13" s="3">
        <v>16</v>
      </c>
      <c r="H13" s="4">
        <v>45856</v>
      </c>
      <c r="I13" t="s">
        <v>71</v>
      </c>
    </row>
    <row r="14" spans="1:9" x14ac:dyDescent="0.3">
      <c r="A14" s="2">
        <f t="shared" si="0"/>
        <v>11</v>
      </c>
      <c r="B14" t="s">
        <v>1079</v>
      </c>
      <c r="C14" t="s">
        <v>262</v>
      </c>
      <c r="D14" t="s">
        <v>39</v>
      </c>
      <c r="E14" s="6">
        <v>37108.68</v>
      </c>
      <c r="F14" s="3">
        <v>5114</v>
      </c>
      <c r="G14" s="3">
        <v>15</v>
      </c>
      <c r="H14" s="4">
        <v>45849</v>
      </c>
      <c r="I14" t="s">
        <v>36</v>
      </c>
    </row>
    <row r="15" spans="1:9" x14ac:dyDescent="0.3">
      <c r="A15" s="2">
        <f t="shared" si="0"/>
        <v>12</v>
      </c>
      <c r="B15" t="s">
        <v>1080</v>
      </c>
      <c r="C15" t="s">
        <v>243</v>
      </c>
      <c r="D15" t="s">
        <v>39</v>
      </c>
      <c r="E15" s="6">
        <v>30787.78</v>
      </c>
      <c r="F15" s="3">
        <v>5120</v>
      </c>
      <c r="G15" s="3">
        <v>14</v>
      </c>
      <c r="H15" s="4">
        <v>45863</v>
      </c>
      <c r="I15" t="s">
        <v>36</v>
      </c>
    </row>
    <row r="16" spans="1:9" x14ac:dyDescent="0.3">
      <c r="A16" s="2">
        <f t="shared" si="0"/>
        <v>13</v>
      </c>
      <c r="B16" t="s">
        <v>1031</v>
      </c>
      <c r="C16" t="s">
        <v>89</v>
      </c>
      <c r="D16" t="s">
        <v>39</v>
      </c>
      <c r="E16" s="6">
        <v>11231.91</v>
      </c>
      <c r="F16" s="3">
        <v>1781</v>
      </c>
      <c r="G16" s="3">
        <v>5</v>
      </c>
      <c r="H16" s="4">
        <v>45800</v>
      </c>
      <c r="I16" t="s">
        <v>55</v>
      </c>
    </row>
    <row r="17" spans="1:9" x14ac:dyDescent="0.3">
      <c r="A17" s="2">
        <f t="shared" si="0"/>
        <v>14</v>
      </c>
      <c r="B17" t="s">
        <v>1053</v>
      </c>
      <c r="C17" t="s">
        <v>258</v>
      </c>
      <c r="D17" t="s">
        <v>39</v>
      </c>
      <c r="E17" s="6">
        <v>9714.1</v>
      </c>
      <c r="F17" s="3">
        <v>1611</v>
      </c>
      <c r="G17" s="3">
        <v>10</v>
      </c>
      <c r="H17" s="4">
        <v>45828</v>
      </c>
      <c r="I17" t="s">
        <v>112</v>
      </c>
    </row>
    <row r="18" spans="1:9" x14ac:dyDescent="0.3">
      <c r="A18" s="2">
        <f t="shared" si="0"/>
        <v>15</v>
      </c>
      <c r="B18" t="s">
        <v>1081</v>
      </c>
      <c r="C18" t="s">
        <v>428</v>
      </c>
      <c r="D18" t="s">
        <v>169</v>
      </c>
      <c r="E18" s="6">
        <v>9413.94</v>
      </c>
      <c r="F18" s="3">
        <v>1621</v>
      </c>
      <c r="G18" s="3">
        <v>15</v>
      </c>
      <c r="H18" s="4">
        <v>45842</v>
      </c>
      <c r="I18" t="s">
        <v>1082</v>
      </c>
    </row>
    <row r="19" spans="1:9" x14ac:dyDescent="0.3">
      <c r="A19" s="2">
        <f t="shared" si="0"/>
        <v>16</v>
      </c>
      <c r="B19" t="s">
        <v>1083</v>
      </c>
      <c r="C19" t="s">
        <v>59</v>
      </c>
      <c r="D19" t="s">
        <v>39</v>
      </c>
      <c r="E19" s="6">
        <v>8506.44</v>
      </c>
      <c r="F19" s="3">
        <v>1564</v>
      </c>
      <c r="G19" s="3">
        <v>10</v>
      </c>
      <c r="H19" s="4" t="s">
        <v>1084</v>
      </c>
      <c r="I19" t="s">
        <v>60</v>
      </c>
    </row>
    <row r="20" spans="1:9" x14ac:dyDescent="0.3">
      <c r="A20" s="2">
        <f t="shared" si="0"/>
        <v>17</v>
      </c>
      <c r="B20" t="s">
        <v>1085</v>
      </c>
      <c r="C20" t="s">
        <v>414</v>
      </c>
      <c r="D20" t="s">
        <v>415</v>
      </c>
      <c r="E20" s="6">
        <v>8347</v>
      </c>
      <c r="F20" s="3">
        <v>1607</v>
      </c>
      <c r="G20" s="3">
        <v>18</v>
      </c>
      <c r="H20" s="4">
        <v>45863</v>
      </c>
      <c r="I20" t="s">
        <v>155</v>
      </c>
    </row>
    <row r="21" spans="1:9" x14ac:dyDescent="0.3">
      <c r="A21" s="2">
        <f t="shared" si="0"/>
        <v>18</v>
      </c>
      <c r="B21" t="s">
        <v>358</v>
      </c>
      <c r="C21" t="s">
        <v>358</v>
      </c>
      <c r="D21" t="s">
        <v>39</v>
      </c>
      <c r="E21" s="6">
        <v>7907.52</v>
      </c>
      <c r="F21" s="3">
        <v>1223</v>
      </c>
      <c r="G21" s="3">
        <v>14</v>
      </c>
      <c r="H21" s="4">
        <v>45835</v>
      </c>
      <c r="I21" t="s">
        <v>60</v>
      </c>
    </row>
    <row r="22" spans="1:9" x14ac:dyDescent="0.3">
      <c r="A22" s="2">
        <f t="shared" si="0"/>
        <v>19</v>
      </c>
      <c r="B22" t="s">
        <v>1086</v>
      </c>
      <c r="C22" t="s">
        <v>470</v>
      </c>
      <c r="D22" t="s">
        <v>446</v>
      </c>
      <c r="E22" s="6">
        <v>7022</v>
      </c>
      <c r="F22" s="3">
        <v>1068</v>
      </c>
      <c r="G22" s="3">
        <v>8</v>
      </c>
      <c r="H22" s="4">
        <v>45842</v>
      </c>
      <c r="I22" t="s">
        <v>317</v>
      </c>
    </row>
    <row r="23" spans="1:9" x14ac:dyDescent="0.3">
      <c r="A23" s="2">
        <f t="shared" si="0"/>
        <v>20</v>
      </c>
      <c r="B23" t="s">
        <v>1087</v>
      </c>
      <c r="C23" t="s">
        <v>497</v>
      </c>
      <c r="D23" t="s">
        <v>380</v>
      </c>
      <c r="E23" s="6">
        <v>5379</v>
      </c>
      <c r="F23" s="3">
        <v>921</v>
      </c>
      <c r="G23" s="3">
        <v>14</v>
      </c>
      <c r="H23" s="4">
        <v>45856</v>
      </c>
      <c r="I23" t="s">
        <v>155</v>
      </c>
    </row>
    <row r="24" spans="1:9" x14ac:dyDescent="0.3">
      <c r="A24" s="2">
        <f t="shared" si="0"/>
        <v>21</v>
      </c>
      <c r="B24" t="s">
        <v>1041</v>
      </c>
      <c r="C24" t="s">
        <v>231</v>
      </c>
      <c r="D24" t="s">
        <v>39</v>
      </c>
      <c r="E24" s="6">
        <v>5025.5200000000004</v>
      </c>
      <c r="F24" s="3">
        <v>723</v>
      </c>
      <c r="G24" s="3">
        <v>4</v>
      </c>
      <c r="H24" s="4">
        <v>45807</v>
      </c>
      <c r="I24" t="s">
        <v>60</v>
      </c>
    </row>
    <row r="25" spans="1:9" x14ac:dyDescent="0.3">
      <c r="A25" s="2">
        <f t="shared" si="0"/>
        <v>22</v>
      </c>
      <c r="B25" t="s">
        <v>1051</v>
      </c>
      <c r="C25" t="s">
        <v>135</v>
      </c>
      <c r="D25" t="s">
        <v>39</v>
      </c>
      <c r="E25" s="6">
        <v>4800.43</v>
      </c>
      <c r="F25" s="3">
        <v>742</v>
      </c>
      <c r="G25" s="3">
        <v>7</v>
      </c>
      <c r="H25" s="4">
        <v>45814</v>
      </c>
      <c r="I25" t="s">
        <v>953</v>
      </c>
    </row>
    <row r="26" spans="1:9" x14ac:dyDescent="0.3">
      <c r="A26" s="2">
        <f t="shared" si="0"/>
        <v>23</v>
      </c>
      <c r="B26" t="s">
        <v>985</v>
      </c>
      <c r="C26" t="s">
        <v>985</v>
      </c>
      <c r="D26" t="s">
        <v>35</v>
      </c>
      <c r="E26" s="6">
        <v>4674.7</v>
      </c>
      <c r="F26" s="3">
        <v>639</v>
      </c>
      <c r="G26" s="3">
        <v>3</v>
      </c>
      <c r="H26" s="4">
        <v>45740</v>
      </c>
      <c r="I26" t="s">
        <v>67</v>
      </c>
    </row>
    <row r="27" spans="1:9" x14ac:dyDescent="0.3">
      <c r="A27" s="2">
        <f t="shared" si="0"/>
        <v>24</v>
      </c>
      <c r="B27" t="s">
        <v>34</v>
      </c>
      <c r="C27" t="s">
        <v>34</v>
      </c>
      <c r="D27" t="s">
        <v>35</v>
      </c>
      <c r="E27" s="6">
        <v>3961.2</v>
      </c>
      <c r="F27" s="3">
        <v>597</v>
      </c>
      <c r="G27" s="3">
        <v>6</v>
      </c>
      <c r="H27" s="4">
        <v>45681</v>
      </c>
      <c r="I27" t="s">
        <v>36</v>
      </c>
    </row>
    <row r="28" spans="1:9" x14ac:dyDescent="0.3">
      <c r="A28" s="2">
        <f t="shared" si="0"/>
        <v>25</v>
      </c>
      <c r="B28" t="s">
        <v>1088</v>
      </c>
      <c r="C28" t="s">
        <v>453</v>
      </c>
      <c r="D28" t="s">
        <v>77</v>
      </c>
      <c r="E28" s="6">
        <v>3562.3900000000003</v>
      </c>
      <c r="F28" s="3">
        <v>527</v>
      </c>
      <c r="G28" s="3">
        <v>8</v>
      </c>
      <c r="H28" s="4">
        <v>45856</v>
      </c>
      <c r="I28" t="s">
        <v>317</v>
      </c>
    </row>
    <row r="29" spans="1:9" x14ac:dyDescent="0.3">
      <c r="A29" s="2">
        <f t="shared" si="0"/>
        <v>26</v>
      </c>
      <c r="B29" t="s">
        <v>1089</v>
      </c>
      <c r="C29" t="s">
        <v>599</v>
      </c>
      <c r="D29" t="s">
        <v>169</v>
      </c>
      <c r="E29" s="6">
        <v>3056.95</v>
      </c>
      <c r="F29" s="3">
        <v>567</v>
      </c>
      <c r="G29" s="3">
        <v>3</v>
      </c>
      <c r="H29" s="4">
        <v>45828</v>
      </c>
      <c r="I29" t="s">
        <v>317</v>
      </c>
    </row>
    <row r="30" spans="1:9" x14ac:dyDescent="0.3">
      <c r="A30" s="2">
        <f t="shared" si="0"/>
        <v>27</v>
      </c>
      <c r="B30" t="s">
        <v>1090</v>
      </c>
      <c r="C30" t="s">
        <v>539</v>
      </c>
      <c r="D30" t="s">
        <v>169</v>
      </c>
      <c r="E30" s="6">
        <v>2951.78</v>
      </c>
      <c r="F30" s="3">
        <v>644</v>
      </c>
      <c r="G30" s="3">
        <v>10</v>
      </c>
      <c r="H30" s="4">
        <v>45863</v>
      </c>
      <c r="I30" t="s">
        <v>112</v>
      </c>
    </row>
    <row r="31" spans="1:9" x14ac:dyDescent="0.3">
      <c r="A31" s="2">
        <f t="shared" si="0"/>
        <v>28</v>
      </c>
      <c r="B31" t="s">
        <v>1091</v>
      </c>
      <c r="C31" t="s">
        <v>133</v>
      </c>
      <c r="D31" t="s">
        <v>39</v>
      </c>
      <c r="E31" s="6">
        <v>2664.71</v>
      </c>
      <c r="F31" s="3">
        <v>379</v>
      </c>
      <c r="G31" s="3">
        <v>8</v>
      </c>
      <c r="H31" s="4" t="s">
        <v>1084</v>
      </c>
      <c r="I31" t="s">
        <v>55</v>
      </c>
    </row>
    <row r="32" spans="1:9" x14ac:dyDescent="0.3">
      <c r="A32" s="2">
        <f t="shared" si="0"/>
        <v>29</v>
      </c>
      <c r="B32" t="s">
        <v>963</v>
      </c>
      <c r="C32" t="s">
        <v>168</v>
      </c>
      <c r="D32" t="s">
        <v>169</v>
      </c>
      <c r="E32" s="6">
        <v>2593.5</v>
      </c>
      <c r="F32" s="3">
        <v>884</v>
      </c>
      <c r="G32" s="3">
        <v>7</v>
      </c>
      <c r="H32" s="4">
        <v>45709</v>
      </c>
      <c r="I32" t="s">
        <v>112</v>
      </c>
    </row>
    <row r="33" spans="1:9" x14ac:dyDescent="0.3">
      <c r="A33" s="2">
        <f t="shared" si="0"/>
        <v>30</v>
      </c>
      <c r="B33" t="s">
        <v>1056</v>
      </c>
      <c r="C33" t="s">
        <v>1057</v>
      </c>
      <c r="D33" t="s">
        <v>107</v>
      </c>
      <c r="E33" s="6">
        <v>2231</v>
      </c>
      <c r="F33" s="3">
        <v>888</v>
      </c>
      <c r="G33" s="3">
        <v>5</v>
      </c>
      <c r="H33" s="4">
        <v>45562</v>
      </c>
      <c r="I33" t="s">
        <v>36</v>
      </c>
    </row>
    <row r="34" spans="1:9" x14ac:dyDescent="0.3">
      <c r="A34" s="2">
        <f t="shared" si="0"/>
        <v>31</v>
      </c>
      <c r="B34" t="s">
        <v>1034</v>
      </c>
      <c r="C34" t="s">
        <v>283</v>
      </c>
      <c r="D34" t="s">
        <v>127</v>
      </c>
      <c r="E34" s="6">
        <v>2217.5</v>
      </c>
      <c r="F34" s="3">
        <v>908</v>
      </c>
      <c r="G34" s="3">
        <v>7</v>
      </c>
      <c r="H34" s="4">
        <v>45794</v>
      </c>
      <c r="I34" t="s">
        <v>36</v>
      </c>
    </row>
    <row r="35" spans="1:9" x14ac:dyDescent="0.3">
      <c r="A35" s="2">
        <f t="shared" si="0"/>
        <v>32</v>
      </c>
      <c r="B35" t="s">
        <v>984</v>
      </c>
      <c r="C35" t="s">
        <v>73</v>
      </c>
      <c r="D35" t="s">
        <v>74</v>
      </c>
      <c r="E35" s="6">
        <v>2043.55</v>
      </c>
      <c r="F35" s="3">
        <v>375</v>
      </c>
      <c r="G35" s="3">
        <v>5</v>
      </c>
      <c r="H35" s="4">
        <v>45744</v>
      </c>
      <c r="I35" t="s">
        <v>67</v>
      </c>
    </row>
    <row r="36" spans="1:9" x14ac:dyDescent="0.3">
      <c r="A36" s="2">
        <f t="shared" ref="A36:A67" si="1">IF(B36&lt;&gt;"",ROW()-3,"")</f>
        <v>33</v>
      </c>
      <c r="B36" t="s">
        <v>1092</v>
      </c>
      <c r="C36" t="s">
        <v>556</v>
      </c>
      <c r="D36" t="s">
        <v>39</v>
      </c>
      <c r="E36" s="6">
        <v>1985.65</v>
      </c>
      <c r="F36" s="3">
        <v>313</v>
      </c>
      <c r="G36" s="3">
        <v>9</v>
      </c>
      <c r="H36" s="4">
        <v>45856</v>
      </c>
      <c r="I36" t="s">
        <v>292</v>
      </c>
    </row>
    <row r="37" spans="1:9" x14ac:dyDescent="0.3">
      <c r="A37" s="2">
        <f t="shared" si="1"/>
        <v>34</v>
      </c>
      <c r="B37" t="s">
        <v>938</v>
      </c>
      <c r="C37" t="s">
        <v>217</v>
      </c>
      <c r="D37" t="s">
        <v>107</v>
      </c>
      <c r="E37" s="6">
        <v>1938</v>
      </c>
      <c r="F37" s="3">
        <v>804</v>
      </c>
      <c r="G37" s="3">
        <v>4</v>
      </c>
      <c r="H37" s="4">
        <v>45688</v>
      </c>
      <c r="I37" t="s">
        <v>112</v>
      </c>
    </row>
    <row r="38" spans="1:9" x14ac:dyDescent="0.3">
      <c r="A38" s="2">
        <f t="shared" si="1"/>
        <v>35</v>
      </c>
      <c r="B38" t="s">
        <v>1093</v>
      </c>
      <c r="C38" t="s">
        <v>672</v>
      </c>
      <c r="D38" t="s">
        <v>676</v>
      </c>
      <c r="E38" s="6">
        <v>1814</v>
      </c>
      <c r="F38" s="3">
        <v>742</v>
      </c>
      <c r="G38" s="3">
        <v>5</v>
      </c>
      <c r="H38" s="4">
        <v>45499</v>
      </c>
      <c r="I38" t="s">
        <v>112</v>
      </c>
    </row>
    <row r="39" spans="1:9" x14ac:dyDescent="0.3">
      <c r="A39" s="2">
        <f t="shared" si="1"/>
        <v>36</v>
      </c>
      <c r="B39" t="s">
        <v>1018</v>
      </c>
      <c r="C39" t="s">
        <v>213</v>
      </c>
      <c r="D39" t="s">
        <v>169</v>
      </c>
      <c r="E39" s="6">
        <v>1656.1</v>
      </c>
      <c r="F39" s="3">
        <v>664</v>
      </c>
      <c r="G39" s="3">
        <v>5</v>
      </c>
      <c r="H39" s="4">
        <v>45765</v>
      </c>
      <c r="I39" t="s">
        <v>953</v>
      </c>
    </row>
    <row r="40" spans="1:9" x14ac:dyDescent="0.3">
      <c r="A40" s="2">
        <f t="shared" si="1"/>
        <v>37</v>
      </c>
      <c r="B40" t="s">
        <v>988</v>
      </c>
      <c r="C40" t="s">
        <v>162</v>
      </c>
      <c r="D40" t="s">
        <v>163</v>
      </c>
      <c r="E40" s="6">
        <v>1522.8</v>
      </c>
      <c r="F40" s="3">
        <v>252</v>
      </c>
      <c r="G40" s="3">
        <v>4</v>
      </c>
      <c r="H40" s="4">
        <v>45744</v>
      </c>
      <c r="I40" t="s">
        <v>36</v>
      </c>
    </row>
    <row r="41" spans="1:9" x14ac:dyDescent="0.3">
      <c r="A41" s="2">
        <f t="shared" si="1"/>
        <v>38</v>
      </c>
      <c r="B41" t="s">
        <v>460</v>
      </c>
      <c r="C41" t="s">
        <v>461</v>
      </c>
      <c r="D41" t="s">
        <v>431</v>
      </c>
      <c r="E41" s="6">
        <v>1470</v>
      </c>
      <c r="F41" s="3">
        <v>420</v>
      </c>
      <c r="G41" s="3" t="s">
        <v>50</v>
      </c>
      <c r="H41" s="4">
        <v>45793</v>
      </c>
      <c r="I41" t="s">
        <v>149</v>
      </c>
    </row>
    <row r="42" spans="1:9" x14ac:dyDescent="0.3">
      <c r="A42" s="2">
        <f t="shared" si="1"/>
        <v>39</v>
      </c>
      <c r="B42" t="s">
        <v>919</v>
      </c>
      <c r="C42" t="s">
        <v>147</v>
      </c>
      <c r="D42" t="s">
        <v>148</v>
      </c>
      <c r="E42" s="6">
        <v>1400</v>
      </c>
      <c r="F42" s="3">
        <v>200</v>
      </c>
      <c r="G42" s="3" t="s">
        <v>50</v>
      </c>
      <c r="H42" s="4">
        <v>45653</v>
      </c>
      <c r="I42" t="s">
        <v>149</v>
      </c>
    </row>
    <row r="43" spans="1:9" x14ac:dyDescent="0.3">
      <c r="A43" s="2">
        <f t="shared" si="1"/>
        <v>40</v>
      </c>
      <c r="B43" t="s">
        <v>971</v>
      </c>
      <c r="C43" t="s">
        <v>433</v>
      </c>
      <c r="D43" t="s">
        <v>169</v>
      </c>
      <c r="E43" s="6">
        <v>1355</v>
      </c>
      <c r="F43" s="3">
        <v>240</v>
      </c>
      <c r="G43" s="3" t="s">
        <v>50</v>
      </c>
      <c r="H43" s="4">
        <v>45702</v>
      </c>
      <c r="I43" t="s">
        <v>149</v>
      </c>
    </row>
    <row r="44" spans="1:9" x14ac:dyDescent="0.3">
      <c r="A44" s="2">
        <f t="shared" si="1"/>
        <v>41</v>
      </c>
      <c r="B44" t="s">
        <v>1028</v>
      </c>
      <c r="C44" t="s">
        <v>653</v>
      </c>
      <c r="D44" t="s">
        <v>148</v>
      </c>
      <c r="E44" s="6">
        <v>1355</v>
      </c>
      <c r="F44" s="3">
        <v>240</v>
      </c>
      <c r="G44" s="3" t="s">
        <v>50</v>
      </c>
      <c r="H44" s="4">
        <v>45401</v>
      </c>
      <c r="I44" t="s">
        <v>149</v>
      </c>
    </row>
    <row r="45" spans="1:9" x14ac:dyDescent="0.3">
      <c r="A45" s="2">
        <f t="shared" si="1"/>
        <v>42</v>
      </c>
      <c r="B45" t="s">
        <v>1060</v>
      </c>
      <c r="C45" t="s">
        <v>644</v>
      </c>
      <c r="D45" t="s">
        <v>169</v>
      </c>
      <c r="E45" s="6">
        <v>1128</v>
      </c>
      <c r="F45" s="3">
        <v>481</v>
      </c>
      <c r="G45" s="3">
        <v>4</v>
      </c>
      <c r="H45" s="4">
        <v>45184</v>
      </c>
      <c r="I45" t="s">
        <v>36</v>
      </c>
    </row>
    <row r="46" spans="1:9" x14ac:dyDescent="0.3">
      <c r="A46" s="2">
        <f t="shared" si="1"/>
        <v>43</v>
      </c>
      <c r="B46" t="s">
        <v>1094</v>
      </c>
      <c r="C46" t="s">
        <v>240</v>
      </c>
      <c r="D46" t="s">
        <v>241</v>
      </c>
      <c r="E46" s="6">
        <v>1126.5999999999999</v>
      </c>
      <c r="F46" s="3">
        <v>170</v>
      </c>
      <c r="G46" s="3">
        <v>8</v>
      </c>
      <c r="H46" s="4" t="s">
        <v>1084</v>
      </c>
      <c r="I46" t="s">
        <v>71</v>
      </c>
    </row>
    <row r="47" spans="1:9" x14ac:dyDescent="0.3">
      <c r="A47" s="2">
        <f t="shared" si="1"/>
        <v>44</v>
      </c>
      <c r="B47" t="s">
        <v>1058</v>
      </c>
      <c r="C47" t="s">
        <v>558</v>
      </c>
      <c r="D47" t="s">
        <v>148</v>
      </c>
      <c r="E47" s="6">
        <v>1085.55</v>
      </c>
      <c r="F47" s="3">
        <v>172</v>
      </c>
      <c r="G47" s="3">
        <v>2</v>
      </c>
      <c r="H47" s="4">
        <v>45807</v>
      </c>
      <c r="I47" t="s">
        <v>317</v>
      </c>
    </row>
    <row r="48" spans="1:9" x14ac:dyDescent="0.3">
      <c r="A48" s="2">
        <f t="shared" si="1"/>
        <v>45</v>
      </c>
      <c r="B48" t="s">
        <v>1024</v>
      </c>
      <c r="C48" t="s">
        <v>341</v>
      </c>
      <c r="D48" t="s">
        <v>342</v>
      </c>
      <c r="E48" s="6">
        <v>852</v>
      </c>
      <c r="F48" s="3">
        <v>154</v>
      </c>
      <c r="G48" s="3">
        <v>3</v>
      </c>
      <c r="H48" s="4">
        <v>45758</v>
      </c>
      <c r="I48" t="s">
        <v>155</v>
      </c>
    </row>
    <row r="49" spans="1:9" x14ac:dyDescent="0.3">
      <c r="A49" s="2">
        <f t="shared" si="1"/>
        <v>46</v>
      </c>
      <c r="B49" t="s">
        <v>1008</v>
      </c>
      <c r="C49" t="s">
        <v>488</v>
      </c>
      <c r="D49" t="s">
        <v>489</v>
      </c>
      <c r="E49" s="6">
        <v>740.84</v>
      </c>
      <c r="F49" s="3">
        <v>281</v>
      </c>
      <c r="G49" s="3">
        <v>5</v>
      </c>
      <c r="H49" s="4">
        <v>45541</v>
      </c>
      <c r="I49" t="s">
        <v>112</v>
      </c>
    </row>
    <row r="50" spans="1:9" x14ac:dyDescent="0.3">
      <c r="A50" s="2">
        <f t="shared" si="1"/>
        <v>47</v>
      </c>
      <c r="B50" t="s">
        <v>1002</v>
      </c>
      <c r="C50" t="s">
        <v>582</v>
      </c>
      <c r="D50" t="s">
        <v>169</v>
      </c>
      <c r="E50" s="6">
        <v>735.5</v>
      </c>
      <c r="F50" s="3">
        <v>103</v>
      </c>
      <c r="G50" s="3">
        <v>2</v>
      </c>
      <c r="H50" s="4">
        <v>45740</v>
      </c>
      <c r="I50" t="s">
        <v>67</v>
      </c>
    </row>
    <row r="51" spans="1:9" x14ac:dyDescent="0.3">
      <c r="A51" s="2">
        <f t="shared" si="1"/>
        <v>48</v>
      </c>
      <c r="B51" t="s">
        <v>1042</v>
      </c>
      <c r="C51" t="s">
        <v>256</v>
      </c>
      <c r="D51" t="s">
        <v>39</v>
      </c>
      <c r="E51" s="6">
        <v>718.8</v>
      </c>
      <c r="F51" s="3">
        <v>88</v>
      </c>
      <c r="G51" s="3">
        <v>1</v>
      </c>
      <c r="H51" s="4">
        <v>45807</v>
      </c>
      <c r="I51" t="s">
        <v>112</v>
      </c>
    </row>
    <row r="52" spans="1:9" x14ac:dyDescent="0.3">
      <c r="A52" s="2">
        <f t="shared" si="1"/>
        <v>49</v>
      </c>
      <c r="B52" t="s">
        <v>968</v>
      </c>
      <c r="C52" t="s">
        <v>372</v>
      </c>
      <c r="D52" t="s">
        <v>77</v>
      </c>
      <c r="E52" s="6">
        <v>712.5</v>
      </c>
      <c r="F52" s="3">
        <v>109</v>
      </c>
      <c r="G52" s="3">
        <v>2</v>
      </c>
      <c r="H52" s="4">
        <v>45709</v>
      </c>
      <c r="I52" t="s">
        <v>292</v>
      </c>
    </row>
    <row r="53" spans="1:9" x14ac:dyDescent="0.3">
      <c r="A53" s="2">
        <f t="shared" si="1"/>
        <v>50</v>
      </c>
      <c r="B53" t="s">
        <v>995</v>
      </c>
      <c r="C53" t="s">
        <v>476</v>
      </c>
      <c r="D53" t="s">
        <v>169</v>
      </c>
      <c r="E53" s="6">
        <v>686</v>
      </c>
      <c r="F53" s="3">
        <v>109</v>
      </c>
      <c r="G53" s="3">
        <v>1</v>
      </c>
      <c r="H53" s="4">
        <v>45740</v>
      </c>
      <c r="I53" t="s">
        <v>67</v>
      </c>
    </row>
    <row r="54" spans="1:9" x14ac:dyDescent="0.3">
      <c r="A54" s="2">
        <f t="shared" si="1"/>
        <v>51</v>
      </c>
      <c r="B54" t="s">
        <v>1035</v>
      </c>
      <c r="C54" t="s">
        <v>316</v>
      </c>
      <c r="D54" t="s">
        <v>169</v>
      </c>
      <c r="E54" s="6">
        <v>658.5</v>
      </c>
      <c r="F54" s="3">
        <v>121</v>
      </c>
      <c r="G54" s="3">
        <v>2</v>
      </c>
      <c r="H54" s="4">
        <v>45786</v>
      </c>
      <c r="I54" t="s">
        <v>317</v>
      </c>
    </row>
    <row r="55" spans="1:9" x14ac:dyDescent="0.3">
      <c r="A55" s="2">
        <f t="shared" si="1"/>
        <v>52</v>
      </c>
      <c r="B55" t="s">
        <v>1066</v>
      </c>
      <c r="C55" t="s">
        <v>632</v>
      </c>
      <c r="D55" t="s">
        <v>635</v>
      </c>
      <c r="E55" s="6">
        <v>546</v>
      </c>
      <c r="F55" s="3">
        <v>87</v>
      </c>
      <c r="G55" s="3">
        <v>2</v>
      </c>
      <c r="H55" s="4">
        <v>45254</v>
      </c>
      <c r="I55" t="s">
        <v>67</v>
      </c>
    </row>
    <row r="56" spans="1:9" x14ac:dyDescent="0.3">
      <c r="A56" s="2">
        <f t="shared" si="1"/>
        <v>53</v>
      </c>
      <c r="B56" t="s">
        <v>778</v>
      </c>
      <c r="C56" t="s">
        <v>778</v>
      </c>
      <c r="D56" t="s">
        <v>35</v>
      </c>
      <c r="E56" s="6">
        <v>537</v>
      </c>
      <c r="F56" s="3">
        <v>166</v>
      </c>
      <c r="G56" s="3">
        <v>1</v>
      </c>
      <c r="H56" s="4">
        <v>45345</v>
      </c>
      <c r="I56" t="s">
        <v>36</v>
      </c>
    </row>
    <row r="57" spans="1:9" x14ac:dyDescent="0.3">
      <c r="A57" s="2">
        <f t="shared" si="1"/>
        <v>54</v>
      </c>
      <c r="B57" t="s">
        <v>1095</v>
      </c>
      <c r="C57" t="s">
        <v>53</v>
      </c>
      <c r="D57" t="s">
        <v>54</v>
      </c>
      <c r="E57" s="6">
        <v>489</v>
      </c>
      <c r="F57" s="3">
        <v>80</v>
      </c>
      <c r="G57" s="3">
        <v>2</v>
      </c>
      <c r="H57" s="4">
        <v>45653</v>
      </c>
      <c r="I57" t="s">
        <v>55</v>
      </c>
    </row>
    <row r="58" spans="1:9" x14ac:dyDescent="0.3">
      <c r="A58" s="2">
        <f t="shared" si="1"/>
        <v>55</v>
      </c>
      <c r="B58" t="s">
        <v>1096</v>
      </c>
      <c r="C58" t="s">
        <v>730</v>
      </c>
      <c r="D58" t="s">
        <v>107</v>
      </c>
      <c r="E58" s="6">
        <v>469</v>
      </c>
      <c r="F58" s="3">
        <v>70</v>
      </c>
      <c r="G58" s="3">
        <v>2</v>
      </c>
      <c r="H58" s="4">
        <v>45555</v>
      </c>
      <c r="I58" t="s">
        <v>67</v>
      </c>
    </row>
    <row r="59" spans="1:9" x14ac:dyDescent="0.3">
      <c r="A59" s="2">
        <f t="shared" si="1"/>
        <v>56</v>
      </c>
      <c r="B59" t="s">
        <v>755</v>
      </c>
      <c r="C59" t="s">
        <v>756</v>
      </c>
      <c r="D59" t="s">
        <v>302</v>
      </c>
      <c r="E59" s="6">
        <v>435.5</v>
      </c>
      <c r="F59" s="3">
        <v>199</v>
      </c>
      <c r="G59" s="3">
        <v>4</v>
      </c>
      <c r="H59" s="4">
        <v>45338</v>
      </c>
      <c r="I59" t="s">
        <v>112</v>
      </c>
    </row>
    <row r="60" spans="1:9" x14ac:dyDescent="0.3">
      <c r="A60" s="2">
        <f t="shared" si="1"/>
        <v>57</v>
      </c>
      <c r="B60" t="s">
        <v>454</v>
      </c>
      <c r="C60" t="s">
        <v>454</v>
      </c>
      <c r="D60" t="s">
        <v>35</v>
      </c>
      <c r="E60" s="6">
        <v>353</v>
      </c>
      <c r="F60" s="3">
        <v>54</v>
      </c>
      <c r="G60" s="3">
        <v>1</v>
      </c>
      <c r="H60" s="4">
        <v>45625</v>
      </c>
      <c r="I60" t="s">
        <v>36</v>
      </c>
    </row>
    <row r="61" spans="1:9" x14ac:dyDescent="0.3">
      <c r="A61" s="2">
        <f t="shared" si="1"/>
        <v>58</v>
      </c>
      <c r="B61" t="s">
        <v>1055</v>
      </c>
      <c r="C61" t="s">
        <v>501</v>
      </c>
      <c r="D61" t="s">
        <v>169</v>
      </c>
      <c r="E61" s="6">
        <v>334</v>
      </c>
      <c r="F61" s="3">
        <v>70</v>
      </c>
      <c r="G61" s="3">
        <v>2</v>
      </c>
      <c r="H61" s="4">
        <v>45821</v>
      </c>
      <c r="I61" t="s">
        <v>155</v>
      </c>
    </row>
    <row r="62" spans="1:9" x14ac:dyDescent="0.3">
      <c r="A62" s="2">
        <f t="shared" si="1"/>
        <v>59</v>
      </c>
      <c r="B62" t="s">
        <v>688</v>
      </c>
      <c r="C62" t="s">
        <v>688</v>
      </c>
      <c r="D62" t="s">
        <v>691</v>
      </c>
      <c r="E62" s="6">
        <v>316.5</v>
      </c>
      <c r="F62" s="3">
        <v>51</v>
      </c>
      <c r="G62" s="3">
        <v>1</v>
      </c>
      <c r="H62" s="4">
        <v>45740</v>
      </c>
      <c r="I62" t="s">
        <v>67</v>
      </c>
    </row>
    <row r="63" spans="1:9" x14ac:dyDescent="0.3">
      <c r="A63" s="2">
        <f t="shared" si="1"/>
        <v>60</v>
      </c>
      <c r="B63" t="s">
        <v>822</v>
      </c>
      <c r="C63" t="s">
        <v>823</v>
      </c>
      <c r="D63" t="s">
        <v>824</v>
      </c>
      <c r="E63" s="6">
        <v>315</v>
      </c>
      <c r="F63" s="3">
        <v>47</v>
      </c>
      <c r="G63" s="3">
        <v>1</v>
      </c>
      <c r="H63" s="4">
        <v>45590</v>
      </c>
      <c r="I63" t="s">
        <v>36</v>
      </c>
    </row>
    <row r="64" spans="1:9" x14ac:dyDescent="0.3">
      <c r="A64" s="2">
        <f t="shared" si="1"/>
        <v>61</v>
      </c>
      <c r="B64" t="s">
        <v>1061</v>
      </c>
      <c r="C64" t="s">
        <v>742</v>
      </c>
      <c r="D64" t="s">
        <v>481</v>
      </c>
      <c r="E64" s="6">
        <v>272</v>
      </c>
      <c r="F64" s="3">
        <v>51</v>
      </c>
      <c r="G64" s="3">
        <v>3</v>
      </c>
      <c r="H64" s="4">
        <v>45828</v>
      </c>
      <c r="I64" t="s">
        <v>292</v>
      </c>
    </row>
    <row r="65" spans="1:9" x14ac:dyDescent="0.3">
      <c r="A65" s="2">
        <f t="shared" si="1"/>
        <v>62</v>
      </c>
      <c r="B65" t="s">
        <v>937</v>
      </c>
      <c r="C65" t="s">
        <v>511</v>
      </c>
      <c r="D65" t="s">
        <v>514</v>
      </c>
      <c r="E65" s="6">
        <v>252.7</v>
      </c>
      <c r="F65" s="3">
        <v>35</v>
      </c>
      <c r="G65" s="3">
        <v>1</v>
      </c>
      <c r="H65" s="4">
        <v>45639</v>
      </c>
      <c r="I65" t="s">
        <v>67</v>
      </c>
    </row>
    <row r="66" spans="1:9" x14ac:dyDescent="0.3">
      <c r="A66" s="2">
        <f t="shared" si="1"/>
        <v>63</v>
      </c>
      <c r="B66" t="s">
        <v>1032</v>
      </c>
      <c r="C66" t="s">
        <v>131</v>
      </c>
      <c r="D66" t="s">
        <v>39</v>
      </c>
      <c r="E66" s="6">
        <v>249.05</v>
      </c>
      <c r="F66" s="3">
        <v>51</v>
      </c>
      <c r="G66" s="3">
        <v>1</v>
      </c>
      <c r="H66" s="4">
        <v>45793</v>
      </c>
      <c r="I66" t="s">
        <v>40</v>
      </c>
    </row>
    <row r="67" spans="1:9" x14ac:dyDescent="0.3">
      <c r="A67" s="2">
        <f t="shared" si="1"/>
        <v>64</v>
      </c>
      <c r="B67" t="s">
        <v>1052</v>
      </c>
      <c r="C67" t="s">
        <v>274</v>
      </c>
      <c r="D67" t="s">
        <v>275</v>
      </c>
      <c r="E67" s="6">
        <v>244.18</v>
      </c>
      <c r="F67" s="3">
        <v>60</v>
      </c>
      <c r="G67" s="3">
        <v>6</v>
      </c>
      <c r="H67" s="4">
        <v>45814</v>
      </c>
      <c r="I67" t="s">
        <v>36</v>
      </c>
    </row>
    <row r="68" spans="1:9" x14ac:dyDescent="0.3">
      <c r="A68" s="2">
        <f t="shared" ref="A68:A96" si="2">IF(B68&lt;&gt;"",ROW()-3,"")</f>
        <v>65</v>
      </c>
      <c r="B68" t="s">
        <v>1038</v>
      </c>
      <c r="C68" t="s">
        <v>417</v>
      </c>
      <c r="D68" t="s">
        <v>39</v>
      </c>
      <c r="E68" s="6">
        <v>238.35</v>
      </c>
      <c r="F68" s="3">
        <v>29</v>
      </c>
      <c r="G68" s="3">
        <v>2</v>
      </c>
      <c r="H68" s="4">
        <v>45786</v>
      </c>
      <c r="I68" t="s">
        <v>292</v>
      </c>
    </row>
    <row r="69" spans="1:9" x14ac:dyDescent="0.3">
      <c r="A69" s="2">
        <f t="shared" si="2"/>
        <v>66</v>
      </c>
      <c r="B69" t="s">
        <v>808</v>
      </c>
      <c r="C69" t="s">
        <v>808</v>
      </c>
      <c r="D69" t="s">
        <v>39</v>
      </c>
      <c r="E69" s="6">
        <v>236</v>
      </c>
      <c r="F69" s="3">
        <v>36</v>
      </c>
      <c r="G69" s="3">
        <v>1</v>
      </c>
      <c r="H69" s="4">
        <v>45359</v>
      </c>
      <c r="I69" t="s">
        <v>60</v>
      </c>
    </row>
    <row r="70" spans="1:9" x14ac:dyDescent="0.3">
      <c r="A70" s="2">
        <f t="shared" si="2"/>
        <v>67</v>
      </c>
      <c r="B70" t="s">
        <v>915</v>
      </c>
      <c r="C70" t="s">
        <v>66</v>
      </c>
      <c r="D70" t="s">
        <v>39</v>
      </c>
      <c r="E70" s="6">
        <v>223.75</v>
      </c>
      <c r="F70" s="3">
        <v>25</v>
      </c>
      <c r="G70" s="3">
        <v>1</v>
      </c>
      <c r="H70" s="4">
        <v>45667</v>
      </c>
      <c r="I70" t="s">
        <v>67</v>
      </c>
    </row>
    <row r="71" spans="1:9" x14ac:dyDescent="0.3">
      <c r="A71" s="2">
        <f t="shared" si="2"/>
        <v>68</v>
      </c>
      <c r="B71" t="s">
        <v>998</v>
      </c>
      <c r="C71" t="s">
        <v>537</v>
      </c>
      <c r="D71" t="s">
        <v>169</v>
      </c>
      <c r="E71" s="6">
        <v>223.75</v>
      </c>
      <c r="F71" s="3">
        <v>24</v>
      </c>
      <c r="G71" s="3">
        <v>1</v>
      </c>
      <c r="H71" s="4">
        <v>45740</v>
      </c>
      <c r="I71" t="s">
        <v>67</v>
      </c>
    </row>
    <row r="72" spans="1:9" x14ac:dyDescent="0.3">
      <c r="A72" s="2">
        <f t="shared" si="2"/>
        <v>69</v>
      </c>
      <c r="B72" t="s">
        <v>1023</v>
      </c>
      <c r="C72" t="s">
        <v>379</v>
      </c>
      <c r="D72" t="s">
        <v>380</v>
      </c>
      <c r="E72" s="6">
        <v>219</v>
      </c>
      <c r="F72" s="3">
        <v>41</v>
      </c>
      <c r="G72" s="3">
        <v>1</v>
      </c>
      <c r="H72" s="4">
        <v>45772</v>
      </c>
      <c r="I72" t="s">
        <v>155</v>
      </c>
    </row>
    <row r="73" spans="1:9" x14ac:dyDescent="0.3">
      <c r="A73" s="2">
        <f t="shared" si="2"/>
        <v>70</v>
      </c>
      <c r="B73" t="s">
        <v>389</v>
      </c>
      <c r="C73" t="s">
        <v>390</v>
      </c>
      <c r="D73" t="s">
        <v>391</v>
      </c>
      <c r="E73" s="6">
        <v>200.8</v>
      </c>
      <c r="F73" s="3">
        <v>23</v>
      </c>
      <c r="G73" s="3">
        <v>1</v>
      </c>
      <c r="H73" s="4">
        <v>45688</v>
      </c>
      <c r="I73" t="s">
        <v>292</v>
      </c>
    </row>
    <row r="74" spans="1:9" x14ac:dyDescent="0.3">
      <c r="A74" s="2">
        <f t="shared" si="2"/>
        <v>71</v>
      </c>
      <c r="B74" t="s">
        <v>1097</v>
      </c>
      <c r="C74" t="s">
        <v>842</v>
      </c>
      <c r="D74" t="s">
        <v>302</v>
      </c>
      <c r="E74" s="6">
        <v>175.04999999999998</v>
      </c>
      <c r="F74" s="3">
        <v>30</v>
      </c>
      <c r="G74" s="3">
        <v>1</v>
      </c>
      <c r="H74" s="4">
        <v>43987</v>
      </c>
      <c r="I74" t="s">
        <v>67</v>
      </c>
    </row>
    <row r="75" spans="1:9" x14ac:dyDescent="0.3">
      <c r="A75" s="2">
        <f t="shared" si="2"/>
        <v>72</v>
      </c>
      <c r="B75" t="s">
        <v>679</v>
      </c>
      <c r="C75" t="s">
        <v>680</v>
      </c>
      <c r="D75" t="s">
        <v>684</v>
      </c>
      <c r="E75" s="6">
        <v>150.63999999999999</v>
      </c>
      <c r="F75" s="3">
        <v>31</v>
      </c>
      <c r="G75" s="3">
        <v>1</v>
      </c>
      <c r="H75" s="4">
        <v>45331</v>
      </c>
      <c r="I75" t="s">
        <v>36</v>
      </c>
    </row>
    <row r="76" spans="1:9" x14ac:dyDescent="0.3">
      <c r="A76" s="2">
        <f t="shared" si="2"/>
        <v>73</v>
      </c>
      <c r="B76" t="s">
        <v>994</v>
      </c>
      <c r="C76" t="s">
        <v>443</v>
      </c>
      <c r="D76" t="s">
        <v>391</v>
      </c>
      <c r="E76" s="6">
        <v>138.9</v>
      </c>
      <c r="F76" s="3">
        <v>17</v>
      </c>
      <c r="G76" s="3">
        <v>1</v>
      </c>
      <c r="H76" s="4">
        <v>45740</v>
      </c>
      <c r="I76" t="s">
        <v>67</v>
      </c>
    </row>
    <row r="77" spans="1:9" x14ac:dyDescent="0.3">
      <c r="A77" s="2">
        <f t="shared" si="2"/>
        <v>74</v>
      </c>
      <c r="B77" t="s">
        <v>738</v>
      </c>
      <c r="C77" t="s">
        <v>738</v>
      </c>
      <c r="D77" t="s">
        <v>35</v>
      </c>
      <c r="E77" s="6">
        <v>135</v>
      </c>
      <c r="F77" s="3">
        <v>27</v>
      </c>
      <c r="G77" s="3">
        <v>1</v>
      </c>
      <c r="H77" s="4">
        <v>44974</v>
      </c>
      <c r="I77" t="s">
        <v>36</v>
      </c>
    </row>
    <row r="78" spans="1:9" x14ac:dyDescent="0.3">
      <c r="A78" s="2">
        <f t="shared" si="2"/>
        <v>75</v>
      </c>
      <c r="B78" t="s">
        <v>593</v>
      </c>
      <c r="C78" t="s">
        <v>593</v>
      </c>
      <c r="D78" t="s">
        <v>35</v>
      </c>
      <c r="E78" s="6">
        <v>120</v>
      </c>
      <c r="F78" s="3">
        <v>23</v>
      </c>
      <c r="G78" s="3">
        <v>1</v>
      </c>
      <c r="H78" s="4">
        <v>44659</v>
      </c>
      <c r="I78" t="s">
        <v>36</v>
      </c>
    </row>
    <row r="79" spans="1:9" x14ac:dyDescent="0.3">
      <c r="A79" s="2">
        <f t="shared" si="2"/>
        <v>76</v>
      </c>
      <c r="B79" t="s">
        <v>1003</v>
      </c>
      <c r="C79" t="s">
        <v>597</v>
      </c>
      <c r="D79" t="s">
        <v>600</v>
      </c>
      <c r="E79" s="6">
        <v>105.8</v>
      </c>
      <c r="F79" s="3">
        <v>16</v>
      </c>
      <c r="G79" s="3">
        <v>1</v>
      </c>
      <c r="H79" s="4">
        <v>45740</v>
      </c>
      <c r="I79" t="s">
        <v>67</v>
      </c>
    </row>
    <row r="80" spans="1:9" x14ac:dyDescent="0.3">
      <c r="A80" s="2">
        <f t="shared" si="2"/>
        <v>77</v>
      </c>
      <c r="B80" t="s">
        <v>1019</v>
      </c>
      <c r="C80" t="s">
        <v>294</v>
      </c>
      <c r="D80" t="s">
        <v>39</v>
      </c>
      <c r="E80" s="6">
        <v>101.7</v>
      </c>
      <c r="F80" s="3">
        <v>18</v>
      </c>
      <c r="G80" s="3">
        <v>1</v>
      </c>
      <c r="H80" s="4">
        <v>45751</v>
      </c>
      <c r="I80" t="s">
        <v>60</v>
      </c>
    </row>
    <row r="81" spans="1:9" x14ac:dyDescent="0.3">
      <c r="A81" s="2">
        <f t="shared" si="2"/>
        <v>78</v>
      </c>
      <c r="B81" t="s">
        <v>964</v>
      </c>
      <c r="C81" t="s">
        <v>285</v>
      </c>
      <c r="D81" t="s">
        <v>39</v>
      </c>
      <c r="E81" s="6">
        <v>80.2</v>
      </c>
      <c r="F81" s="3">
        <v>14</v>
      </c>
      <c r="G81" s="3">
        <v>1</v>
      </c>
      <c r="H81" s="4">
        <v>45695</v>
      </c>
      <c r="I81" t="s">
        <v>43</v>
      </c>
    </row>
    <row r="82" spans="1:9" x14ac:dyDescent="0.3">
      <c r="A82" s="2">
        <f t="shared" si="2"/>
        <v>79</v>
      </c>
      <c r="B82" t="s">
        <v>1043</v>
      </c>
      <c r="C82" t="s">
        <v>298</v>
      </c>
      <c r="D82" t="s">
        <v>299</v>
      </c>
      <c r="E82" s="6">
        <v>79</v>
      </c>
      <c r="F82" s="3">
        <v>12</v>
      </c>
      <c r="G82" s="3">
        <v>1</v>
      </c>
      <c r="H82" s="4">
        <v>45807</v>
      </c>
      <c r="I82" t="s">
        <v>112</v>
      </c>
    </row>
    <row r="83" spans="1:9" x14ac:dyDescent="0.3">
      <c r="A83" s="2">
        <f t="shared" si="2"/>
        <v>80</v>
      </c>
      <c r="B83" t="s">
        <v>924</v>
      </c>
      <c r="C83" t="s">
        <v>270</v>
      </c>
      <c r="D83" t="s">
        <v>127</v>
      </c>
      <c r="E83" s="6">
        <v>76.3</v>
      </c>
      <c r="F83" s="3">
        <v>14</v>
      </c>
      <c r="G83" s="3">
        <v>1</v>
      </c>
      <c r="H83" s="4">
        <v>45667</v>
      </c>
      <c r="I83" t="s">
        <v>36</v>
      </c>
    </row>
    <row r="84" spans="1:9" x14ac:dyDescent="0.3">
      <c r="A84" s="2">
        <f t="shared" si="2"/>
        <v>81</v>
      </c>
      <c r="B84" t="s">
        <v>928</v>
      </c>
      <c r="C84" t="s">
        <v>351</v>
      </c>
      <c r="D84" t="s">
        <v>39</v>
      </c>
      <c r="E84" s="6">
        <v>73.55</v>
      </c>
      <c r="F84" s="3">
        <v>13</v>
      </c>
      <c r="G84" s="3">
        <v>1</v>
      </c>
      <c r="H84" s="4">
        <v>45674</v>
      </c>
      <c r="I84" t="s">
        <v>43</v>
      </c>
    </row>
    <row r="85" spans="1:9" x14ac:dyDescent="0.3">
      <c r="A85" s="2">
        <f t="shared" si="2"/>
        <v>82</v>
      </c>
      <c r="B85" t="s">
        <v>263</v>
      </c>
      <c r="C85" t="s">
        <v>264</v>
      </c>
      <c r="D85" t="s">
        <v>39</v>
      </c>
      <c r="E85" s="6">
        <v>70</v>
      </c>
      <c r="F85" s="3">
        <v>10</v>
      </c>
      <c r="G85" s="3">
        <v>1</v>
      </c>
      <c r="H85" s="4">
        <v>45779</v>
      </c>
      <c r="I85" t="s">
        <v>155</v>
      </c>
    </row>
    <row r="86" spans="1:9" x14ac:dyDescent="0.3">
      <c r="A86" s="2">
        <f t="shared" si="2"/>
        <v>83</v>
      </c>
      <c r="B86" t="s">
        <v>546</v>
      </c>
      <c r="C86" t="s">
        <v>547</v>
      </c>
      <c r="D86" t="s">
        <v>550</v>
      </c>
      <c r="E86" s="6">
        <v>69</v>
      </c>
      <c r="F86" s="3">
        <v>15</v>
      </c>
      <c r="G86" s="3">
        <v>2</v>
      </c>
      <c r="H86" s="4">
        <v>45740</v>
      </c>
      <c r="I86" t="s">
        <v>67</v>
      </c>
    </row>
    <row r="87" spans="1:9" x14ac:dyDescent="0.3">
      <c r="A87" s="2">
        <f t="shared" si="2"/>
        <v>84</v>
      </c>
      <c r="B87" t="s">
        <v>1015</v>
      </c>
      <c r="C87" t="s">
        <v>38</v>
      </c>
      <c r="D87" t="s">
        <v>39</v>
      </c>
      <c r="E87" s="6">
        <v>66</v>
      </c>
      <c r="F87" s="3">
        <v>18</v>
      </c>
      <c r="G87" s="3">
        <v>1</v>
      </c>
      <c r="H87" s="4">
        <v>45751</v>
      </c>
      <c r="I87" t="s">
        <v>40</v>
      </c>
    </row>
    <row r="88" spans="1:9" x14ac:dyDescent="0.3">
      <c r="A88" s="2">
        <f t="shared" si="2"/>
        <v>85</v>
      </c>
      <c r="B88" t="s">
        <v>776</v>
      </c>
      <c r="C88" t="s">
        <v>777</v>
      </c>
      <c r="D88" t="s">
        <v>169</v>
      </c>
      <c r="E88" s="6">
        <v>52.45</v>
      </c>
      <c r="F88" s="3">
        <v>6</v>
      </c>
      <c r="G88" s="3">
        <v>1</v>
      </c>
      <c r="H88" s="4">
        <v>45254</v>
      </c>
      <c r="I88" t="s">
        <v>36</v>
      </c>
    </row>
    <row r="89" spans="1:9" x14ac:dyDescent="0.3">
      <c r="A89" s="2">
        <f t="shared" si="2"/>
        <v>86</v>
      </c>
      <c r="B89" t="s">
        <v>997</v>
      </c>
      <c r="C89" t="s">
        <v>616</v>
      </c>
      <c r="D89" t="s">
        <v>620</v>
      </c>
      <c r="E89" s="6">
        <v>41.6</v>
      </c>
      <c r="F89" s="3">
        <v>10</v>
      </c>
      <c r="G89" s="3">
        <v>2</v>
      </c>
      <c r="H89" s="4">
        <v>45740</v>
      </c>
      <c r="I89" t="s">
        <v>67</v>
      </c>
    </row>
    <row r="90" spans="1:9" x14ac:dyDescent="0.3">
      <c r="A90" s="2">
        <f t="shared" si="2"/>
        <v>87</v>
      </c>
      <c r="B90" t="s">
        <v>1039</v>
      </c>
      <c r="C90" t="s">
        <v>281</v>
      </c>
      <c r="D90" t="s">
        <v>39</v>
      </c>
      <c r="E90" s="6">
        <v>38</v>
      </c>
      <c r="F90" s="3">
        <v>8</v>
      </c>
      <c r="G90" s="3">
        <v>2</v>
      </c>
      <c r="H90" s="4">
        <v>45807</v>
      </c>
      <c r="I90" t="s">
        <v>71</v>
      </c>
    </row>
    <row r="91" spans="1:9" x14ac:dyDescent="0.3">
      <c r="A91" s="2">
        <f t="shared" si="2"/>
        <v>88</v>
      </c>
      <c r="B91" t="s">
        <v>930</v>
      </c>
      <c r="C91" t="s">
        <v>99</v>
      </c>
      <c r="D91" t="s">
        <v>100</v>
      </c>
      <c r="E91" s="6">
        <v>26.6</v>
      </c>
      <c r="F91" s="3">
        <v>4</v>
      </c>
      <c r="G91" s="3">
        <v>1</v>
      </c>
      <c r="H91" s="4">
        <v>45688</v>
      </c>
      <c r="I91" t="s">
        <v>36</v>
      </c>
    </row>
    <row r="92" spans="1:9" x14ac:dyDescent="0.3">
      <c r="A92" s="2">
        <f t="shared" si="2"/>
        <v>89</v>
      </c>
      <c r="B92" t="s">
        <v>827</v>
      </c>
      <c r="C92" t="s">
        <v>828</v>
      </c>
      <c r="D92" t="s">
        <v>169</v>
      </c>
      <c r="E92" s="6">
        <v>25.000000000000078</v>
      </c>
      <c r="F92" s="3">
        <v>6</v>
      </c>
      <c r="G92" s="3">
        <v>1</v>
      </c>
      <c r="H92" s="4">
        <v>45740</v>
      </c>
      <c r="I92" t="s">
        <v>67</v>
      </c>
    </row>
    <row r="93" spans="1:9" x14ac:dyDescent="0.3">
      <c r="A93" s="2">
        <f t="shared" si="2"/>
        <v>90</v>
      </c>
      <c r="B93" t="s">
        <v>1029</v>
      </c>
      <c r="C93" t="s">
        <v>872</v>
      </c>
      <c r="D93" t="s">
        <v>39</v>
      </c>
      <c r="E93" s="6">
        <v>21</v>
      </c>
      <c r="F93" s="3">
        <v>4</v>
      </c>
      <c r="G93" s="3">
        <v>1</v>
      </c>
      <c r="H93" s="4">
        <v>45478</v>
      </c>
      <c r="I93" t="s">
        <v>60</v>
      </c>
    </row>
    <row r="94" spans="1:9" x14ac:dyDescent="0.3">
      <c r="A94" s="2">
        <f t="shared" si="2"/>
        <v>91</v>
      </c>
      <c r="B94" t="s">
        <v>1068</v>
      </c>
      <c r="C94" t="s">
        <v>862</v>
      </c>
      <c r="D94" t="s">
        <v>863</v>
      </c>
      <c r="E94" s="6">
        <v>19</v>
      </c>
      <c r="F94" s="3">
        <v>4</v>
      </c>
      <c r="G94" s="3">
        <v>1</v>
      </c>
      <c r="H94" s="4">
        <v>45379</v>
      </c>
      <c r="I94" t="s">
        <v>67</v>
      </c>
    </row>
    <row r="95" spans="1:9" x14ac:dyDescent="0.3">
      <c r="A95" s="2">
        <f t="shared" si="2"/>
        <v>92</v>
      </c>
      <c r="B95" t="s">
        <v>897</v>
      </c>
      <c r="C95" t="s">
        <v>898</v>
      </c>
      <c r="D95" t="s">
        <v>899</v>
      </c>
      <c r="E95" s="6">
        <v>19</v>
      </c>
      <c r="F95" s="3">
        <v>4</v>
      </c>
      <c r="G95" s="3">
        <v>1</v>
      </c>
      <c r="H95" s="4">
        <v>44655</v>
      </c>
      <c r="I95" t="s">
        <v>67</v>
      </c>
    </row>
    <row r="96" spans="1:9" x14ac:dyDescent="0.3">
      <c r="A96" s="2">
        <f t="shared" si="2"/>
        <v>93</v>
      </c>
      <c r="B96" t="s">
        <v>918</v>
      </c>
      <c r="C96" t="s">
        <v>69</v>
      </c>
      <c r="D96" t="s">
        <v>70</v>
      </c>
      <c r="E96" s="6">
        <v>5.2</v>
      </c>
      <c r="F96" s="3">
        <v>2</v>
      </c>
      <c r="G96" s="3">
        <v>1</v>
      </c>
      <c r="H96" s="4">
        <v>45681</v>
      </c>
      <c r="I96" t="s">
        <v>71</v>
      </c>
    </row>
    <row r="97" spans="5:6" x14ac:dyDescent="0.3">
      <c r="E97" s="7">
        <f>SUBTOTAL(109,Tbl_Filmai_Liepa[Pajamos])</f>
        <v>1656600.91</v>
      </c>
      <c r="F97" s="5">
        <f>SUBTOTAL(109,Tbl_Filmai_Liepa[Žiūrovų skaičius])</f>
        <v>265233</v>
      </c>
    </row>
    <row r="98" spans="5:6" x14ac:dyDescent="0.3">
      <c r="E98" s="7"/>
    </row>
  </sheetData>
  <mergeCells count="1">
    <mergeCell ref="A1:I2"/>
  </mergeCells>
  <dataValidations count="2">
    <dataValidation type="whole" operator="greaterThanOrEqual" allowBlank="1" sqref="F4:G96" xr:uid="{00000000-0002-0000-0700-000000000000}">
      <formula1>0</formula1>
    </dataValidation>
    <dataValidation type="date" allowBlank="1" sqref="H4:H96" xr:uid="{00000000-0002-0000-0700-000001000000}">
      <formula1>DATE(1900,1,1)</formula1>
      <formula2>DATE(2100,12,31)</formula2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Suvestinė</vt:lpstr>
      <vt:lpstr>2025</vt:lpstr>
      <vt:lpstr>Sausis</vt:lpstr>
      <vt:lpstr>Vasaris</vt:lpstr>
      <vt:lpstr>Kovas</vt:lpstr>
      <vt:lpstr>Balandis</vt:lpstr>
      <vt:lpstr>Gegužė</vt:lpstr>
      <vt:lpstr>Birželis</vt:lpstr>
      <vt:lpstr>Liepa</vt:lpstr>
      <vt:lpstr>Rugpjūtis</vt:lpstr>
      <vt:lpstr>Rugsėjis</vt:lpstr>
      <vt:lpstr>Spalis</vt:lpstr>
      <vt:lpstr>Lapkritis</vt:lpstr>
      <vt:lpstr>Gruodis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Austė Jucytė</cp:lastModifiedBy>
  <dcterms:created xsi:type="dcterms:W3CDTF">2026-01-16T09:34:49Z</dcterms:created>
  <dcterms:modified xsi:type="dcterms:W3CDTF">2026-01-18T19:33:39Z</dcterms:modified>
</cp:coreProperties>
</file>